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XL602\"/>
    </mc:Choice>
  </mc:AlternateContent>
  <xr:revisionPtr revIDLastSave="0" documentId="13_ncr:1_{C0417D20-4DF9-43BB-992F-93B791F3F24F}" xr6:coauthVersionLast="47" xr6:coauthVersionMax="47" xr10:uidLastSave="{00000000-0000-0000-0000-000000000000}"/>
  <bookViews>
    <workbookView xWindow="-120" yWindow="-120" windowWidth="20730" windowHeight="11760" firstSheet="1" activeTab="6" xr2:uid="{00000000-000D-0000-FFFF-FFFF00000000}"/>
  </bookViews>
  <sheets>
    <sheet name="Data" sheetId="1" r:id="rId1"/>
    <sheet name="Housing Loan (ORG)" sheetId="6" r:id="rId2"/>
    <sheet name="Housing Loan" sheetId="3" r:id="rId3"/>
    <sheet name="Payroll" sheetId="4" r:id="rId4"/>
    <sheet name="Sheet3" sheetId="10" r:id="rId5"/>
    <sheet name="Employee-Age" sheetId="11" r:id="rId6"/>
    <sheet name="Employee" sheetId="7" r:id="rId7"/>
    <sheet name="Functions &amp; Formulas" sheetId="8" r:id="rId8"/>
    <sheet name="Sum Product" sheetId="9" state="hidden" r:id="rId9"/>
    <sheet name="KPI" sheetId="5" r:id="rId10"/>
    <sheet name="Lists" sheetId="2" r:id="rId11"/>
  </sheets>
  <definedNames>
    <definedName name="AnnualRate" localSheetId="2">'Housing Loan'!$D$6</definedName>
    <definedName name="BasicSalary" localSheetId="3">Payroll!$D$2</definedName>
    <definedName name="Data">Lists!$F$5:$G$9</definedName>
    <definedName name="DownPayment" localSheetId="2">'Housing Loan'!$D$5</definedName>
    <definedName name="DurationInYears" localSheetId="2">'Housing Loan'!$D$7</definedName>
    <definedName name="EPFEmployee">11%</definedName>
    <definedName name="EPFEmployer" localSheetId="3">EPFEmployee + 1%</definedName>
    <definedName name="FinancialCost" localSheetId="2">'Housing Loan'!$D$11</definedName>
    <definedName name="HousePrice" localSheetId="2">'Housing Loan'!$D$2</definedName>
    <definedName name="LoanAmount" localSheetId="2">'Housing Loan'!$D$4</definedName>
    <definedName name="LoanPercentage" localSheetId="2">'Housing Loan'!$D$3</definedName>
    <definedName name="MinNetIncome" localSheetId="2">'Housing Loan'!$D$9</definedName>
    <definedName name="MonthlyInstallment" localSheetId="2">'Housing Loan'!$D$8</definedName>
    <definedName name="TotalPayment" localSheetId="2">'Housing Loan'!$D$10</definedName>
  </definedNames>
  <calcPr calcId="191029"/>
  <pivotCaches>
    <pivotCache cacheId="41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5" l="1"/>
  <c r="I8" i="5"/>
  <c r="J8" i="5" s="1"/>
  <c r="D7" i="5"/>
  <c r="I7" i="5"/>
  <c r="J7" i="5" s="1"/>
  <c r="D4" i="5"/>
  <c r="D5" i="5"/>
  <c r="D6" i="5"/>
  <c r="D3" i="5"/>
  <c r="I4" i="5"/>
  <c r="J4" i="5" s="1"/>
  <c r="I5" i="5"/>
  <c r="J5" i="5" s="1"/>
  <c r="I6" i="5"/>
  <c r="J6" i="5" s="1"/>
  <c r="I3" i="5"/>
  <c r="J3" i="5" s="1"/>
  <c r="H19" i="7"/>
  <c r="H10" i="9"/>
  <c r="H8" i="9"/>
  <c r="H6" i="9"/>
  <c r="H7" i="9"/>
  <c r="H5" i="9"/>
  <c r="C21" i="8"/>
  <c r="C20" i="8"/>
  <c r="C17" i="8"/>
  <c r="C16" i="8" a="1"/>
  <c r="C16" i="8" s="1"/>
  <c r="C15" i="8"/>
  <c r="C7" i="8"/>
  <c r="C6" i="8"/>
  <c r="C4" i="8"/>
  <c r="C3" i="8"/>
  <c r="C2" i="8"/>
  <c r="H3" i="7"/>
  <c r="H4" i="7"/>
  <c r="I4" i="7" s="1"/>
  <c r="H5" i="7"/>
  <c r="I5" i="7" s="1"/>
  <c r="H6" i="7"/>
  <c r="I6" i="7" s="1"/>
  <c r="H7" i="7"/>
  <c r="I7" i="7" s="1"/>
  <c r="H8" i="7"/>
  <c r="I8" i="7" s="1"/>
  <c r="H9" i="7"/>
  <c r="I9" i="7" s="1"/>
  <c r="H10" i="7"/>
  <c r="I10" i="7" s="1"/>
  <c r="H11" i="7"/>
  <c r="I11" i="7" s="1"/>
  <c r="H12" i="7"/>
  <c r="I12" i="7" s="1"/>
  <c r="H13" i="7"/>
  <c r="I13" i="7" s="1"/>
  <c r="H14" i="7"/>
  <c r="I14" i="7" s="1"/>
  <c r="H15" i="7"/>
  <c r="I15" i="7" s="1"/>
  <c r="D11" i="2"/>
  <c r="E15" i="2"/>
  <c r="E14" i="2"/>
  <c r="E13" i="2"/>
  <c r="E12" i="2"/>
  <c r="I12" i="2"/>
  <c r="I11" i="2"/>
  <c r="I10" i="2"/>
  <c r="I9" i="2"/>
  <c r="J8" i="2"/>
  <c r="J7" i="2"/>
  <c r="J6" i="2"/>
  <c r="D5" i="4"/>
  <c r="D3" i="4"/>
  <c r="D4" i="3"/>
  <c r="D8" i="3" s="1"/>
  <c r="D8" i="6"/>
  <c r="D10" i="6" s="1"/>
  <c r="D11" i="6" s="1"/>
  <c r="D4" i="6"/>
  <c r="D5" i="6" s="1"/>
  <c r="I19" i="7"/>
  <c r="I10" i="9"/>
  <c r="D21" i="8"/>
  <c r="D20" i="8"/>
  <c r="D17" i="8"/>
  <c r="D16" i="8"/>
  <c r="D15" i="8"/>
  <c r="D13" i="8"/>
  <c r="D12" i="8"/>
  <c r="D11" i="8"/>
  <c r="D10" i="8"/>
  <c r="D9" i="8"/>
  <c r="D7" i="8"/>
  <c r="D6" i="8"/>
  <c r="D4" i="8"/>
  <c r="D3" i="8"/>
  <c r="D2" i="8"/>
  <c r="F14" i="2"/>
  <c r="J11" i="2"/>
  <c r="K7" i="2"/>
  <c r="F13" i="2"/>
  <c r="J10" i="2"/>
  <c r="K6" i="2"/>
  <c r="F12" i="2"/>
  <c r="J9" i="2"/>
  <c r="J12" i="2"/>
  <c r="F15" i="2"/>
  <c r="K8" i="2"/>
  <c r="D10" i="3" l="1"/>
  <c r="D11" i="3" s="1"/>
  <c r="D9" i="3"/>
  <c r="D5" i="3"/>
  <c r="C13" i="8"/>
  <c r="C12" i="8"/>
  <c r="C9" i="8"/>
  <c r="C11" i="8"/>
  <c r="C10" i="8"/>
  <c r="I3" i="7"/>
  <c r="D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C4" authorId="0" shapeId="0" xr:uid="{3793162D-3796-43A0-9304-EBD74AA4284D}">
      <text/>
    </comment>
    <comment ref="C13" authorId="0" shapeId="0" xr:uid="{31BF241F-9E97-4ACD-B064-934B20C4EE02}">
      <text/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D16" authorId="0" shapeId="0" xr:uid="{D327F027-0183-47EA-A95F-25876BB1B575}">
      <text>
        <r>
          <rPr>
            <b/>
            <sz val="9"/>
            <color indexed="81"/>
            <rFont val="Tahoma"/>
            <family val="2"/>
          </rPr>
          <t>Array Formula</t>
        </r>
      </text>
    </comment>
  </commentList>
</comments>
</file>

<file path=xl/sharedStrings.xml><?xml version="1.0" encoding="utf-8"?>
<sst xmlns="http://schemas.openxmlformats.org/spreadsheetml/2006/main" count="252" uniqueCount="91">
  <si>
    <t>EID</t>
  </si>
  <si>
    <t>Name</t>
  </si>
  <si>
    <t>Gender</t>
  </si>
  <si>
    <t>Department</t>
  </si>
  <si>
    <t>Age</t>
  </si>
  <si>
    <t>Basic Salary</t>
  </si>
  <si>
    <t>Tong Sam Pah</t>
  </si>
  <si>
    <t>IT</t>
  </si>
  <si>
    <t>Chinese</t>
  </si>
  <si>
    <t>HR</t>
  </si>
  <si>
    <t>Department Name</t>
  </si>
  <si>
    <t>Finance</t>
  </si>
  <si>
    <t>Operation</t>
  </si>
  <si>
    <t>Sales</t>
  </si>
  <si>
    <t>Race Name</t>
  </si>
  <si>
    <t>Malay</t>
  </si>
  <si>
    <t>Indian</t>
  </si>
  <si>
    <t>Yong Tau Foo</t>
  </si>
  <si>
    <t>Low Mee</t>
  </si>
  <si>
    <t>Low Shi Fun</t>
  </si>
  <si>
    <t>Ali</t>
  </si>
  <si>
    <t>Abu</t>
  </si>
  <si>
    <t>Ahmad</t>
  </si>
  <si>
    <t>Aaron</t>
  </si>
  <si>
    <t>Ah Chong</t>
  </si>
  <si>
    <t>Azizi</t>
  </si>
  <si>
    <t>Shila Hamzah</t>
  </si>
  <si>
    <t>Narayanan</t>
  </si>
  <si>
    <t>Fatimah</t>
  </si>
  <si>
    <t>Head</t>
  </si>
  <si>
    <t>Male</t>
  </si>
  <si>
    <t>Female</t>
  </si>
  <si>
    <t>R&amp;D</t>
  </si>
  <si>
    <t>No. of Employees</t>
  </si>
  <si>
    <t>Q1</t>
  </si>
  <si>
    <t>Q2</t>
  </si>
  <si>
    <t>Q3</t>
  </si>
  <si>
    <t>Q4</t>
  </si>
  <si>
    <t>Average Performance</t>
  </si>
  <si>
    <t>Action</t>
  </si>
  <si>
    <t>Warning Letter</t>
  </si>
  <si>
    <t xml:space="preserve"> </t>
  </si>
  <si>
    <t>Increase Salary</t>
  </si>
  <si>
    <t>Promotion</t>
  </si>
  <si>
    <t>Increase Salary + Promotion</t>
  </si>
  <si>
    <t>House Price:</t>
  </si>
  <si>
    <t>Loan Percentage:</t>
  </si>
  <si>
    <t>Loan Amount:</t>
  </si>
  <si>
    <t>Down Payment:</t>
  </si>
  <si>
    <t>Annual Rate:</t>
  </si>
  <si>
    <t>Duration:</t>
  </si>
  <si>
    <t>Years</t>
  </si>
  <si>
    <t>Monthly Installment:</t>
  </si>
  <si>
    <t>Total Payment:</t>
  </si>
  <si>
    <t>Financial Cost:</t>
  </si>
  <si>
    <t>Basic Salary:</t>
  </si>
  <si>
    <t>Monthly Salary:</t>
  </si>
  <si>
    <t>Bank in to EPF Account:</t>
  </si>
  <si>
    <t>Min Net Income:</t>
  </si>
  <si>
    <t>abc</t>
  </si>
  <si>
    <t>x</t>
  </si>
  <si>
    <t>Hello</t>
  </si>
  <si>
    <t>Monthly Salary</t>
  </si>
  <si>
    <t>Chart</t>
  </si>
  <si>
    <t>What is the total no of Emolyees?</t>
  </si>
  <si>
    <t>How many IT Employees?</t>
  </si>
  <si>
    <t>How many IT Male Employees?</t>
  </si>
  <si>
    <t>How many Employees where Basic Salary&gt;$5000?</t>
  </si>
  <si>
    <t>How many Male Employees where Basic Salary&gt;$5000?</t>
  </si>
  <si>
    <t>What is the total Monthly Salary?</t>
  </si>
  <si>
    <t>What is the total Monthly Salary for Female employees?</t>
  </si>
  <si>
    <t>The total Monthly Salary more than $5000</t>
  </si>
  <si>
    <t>Total Monthly Salary for IT Male employees?</t>
  </si>
  <si>
    <t>What is the oldest age?</t>
  </si>
  <si>
    <t>What is the oldest female age?</t>
  </si>
  <si>
    <t>Average Basic Salary for IT and HR</t>
  </si>
  <si>
    <t>Average Basic Salary for IT and HR Male Employees</t>
  </si>
  <si>
    <t>Unit Price</t>
  </si>
  <si>
    <t>Quantity</t>
  </si>
  <si>
    <t>Item</t>
  </si>
  <si>
    <t>Apple</t>
  </si>
  <si>
    <t>Orange</t>
  </si>
  <si>
    <t>Durian</t>
  </si>
  <si>
    <t>Sub Total</t>
  </si>
  <si>
    <t>Grand Total:</t>
  </si>
  <si>
    <t>No of Employees</t>
  </si>
  <si>
    <t>Row Labels</t>
  </si>
  <si>
    <t>Grand Total</t>
  </si>
  <si>
    <t>Count of Gender</t>
  </si>
  <si>
    <t>Average</t>
  </si>
  <si>
    <t>Trend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</si>
</sst>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medium">
        <color theme="0" tint="-0.499984740745262"/>
      </left>
      <right style="thin">
        <color theme="0" tint="-0.34998626667073579"/>
      </right>
      <top style="medium">
        <color theme="0" tint="-0.499984740745262"/>
      </top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theme="0" tint="-0.34998626667073579"/>
      </right>
      <top style="medium">
        <color theme="0" tint="-0.499984740745262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0" xfId="1" applyFont="1"/>
    <xf numFmtId="0" fontId="2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9" fontId="0" fillId="0" borderId="0" xfId="0" applyNumberFormat="1"/>
    <xf numFmtId="44" fontId="0" fillId="0" borderId="0" xfId="0" applyNumberFormat="1"/>
    <xf numFmtId="10" fontId="0" fillId="0" borderId="0" xfId="0" applyNumberFormat="1"/>
    <xf numFmtId="0" fontId="0" fillId="0" borderId="0" xfId="0" applyNumberFormat="1"/>
    <xf numFmtId="9" fontId="3" fillId="0" borderId="0" xfId="0" applyNumberFormat="1" applyFont="1" applyAlignment="1">
      <alignment horizontal="center"/>
    </xf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 applyAlignment="1" applyProtection="1">
      <alignment horizontal="right"/>
    </xf>
    <xf numFmtId="0" fontId="0" fillId="0" borderId="0" xfId="0" applyProtection="1"/>
    <xf numFmtId="44" fontId="0" fillId="0" borderId="0" xfId="0" applyNumberFormat="1" applyProtection="1"/>
    <xf numFmtId="8" fontId="0" fillId="0" borderId="0" xfId="0" applyNumberFormat="1" applyProtection="1"/>
    <xf numFmtId="44" fontId="0" fillId="7" borderId="2" xfId="1" applyFont="1" applyFill="1" applyBorder="1" applyProtection="1">
      <protection locked="0"/>
    </xf>
    <xf numFmtId="9" fontId="0" fillId="7" borderId="1" xfId="0" applyNumberFormat="1" applyFill="1" applyBorder="1" applyProtection="1">
      <protection locked="0"/>
    </xf>
    <xf numFmtId="10" fontId="0" fillId="7" borderId="2" xfId="0" applyNumberFormat="1" applyFill="1" applyBorder="1" applyProtection="1">
      <protection locked="0"/>
    </xf>
    <xf numFmtId="0" fontId="0" fillId="7" borderId="1" xfId="0" applyNumberFormat="1" applyFill="1" applyBorder="1" applyProtection="1">
      <protection locked="0"/>
    </xf>
  </cellXfs>
  <cellStyles count="2">
    <cellStyle name="Currency" xfId="1" builtinId="4"/>
    <cellStyle name="Normal" xfId="0" builtinId="0"/>
  </cellStyles>
  <dxfs count="1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9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numFmt numFmtId="34" formatCode="_(&quot;$&quot;* #,##0.00_);_(&quot;$&quot;* \(#,##0.00\);_(&quot;$&quot;* &quot;-&quot;??_);_(@_)"/>
    </dxf>
    <dxf>
      <fill>
        <patternFill patternType="none">
          <fgColor indexed="64"/>
          <bgColor indexed="65"/>
        </patternFill>
      </fill>
    </dxf>
    <dxf>
      <numFmt numFmtId="34" formatCode="_(&quot;$&quot;* #,##0.00_);_(&quot;$&quot;* \(#,##0.00\);_(&quot;$&quot;* &quot;-&quot;??_);_(@_)"/>
    </dxf>
    <dxf>
      <numFmt numFmtId="0" formatCode="General"/>
    </dxf>
    <dxf>
      <numFmt numFmtId="164" formatCode="0.0"/>
    </dxf>
    <dxf>
      <numFmt numFmtId="0" formatCode="General"/>
    </dxf>
    <dxf>
      <numFmt numFmtId="34" formatCode="_(&quot;$&quot;* #,##0.00_);_(&quot;$&quot;* \(#,##0.00\);_(&quot;$&quot;* &quot;-&quot;??_);_(@_)"/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[XL602-Solution.xlsx]Sheet3!PivotTable1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>
                <a:alpha val="85000"/>
              </a:schemeClr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Sheet3!$A$4:$A$6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Sheet3!$B$4:$B$6</c:f>
              <c:numCache>
                <c:formatCode>General</c:formatCode>
                <c:ptCount val="2"/>
                <c:pt idx="0">
                  <c:v>3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E-462B-A934-73314BBCE66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29902655"/>
        <c:axId val="929903071"/>
      </c:barChart>
      <c:catAx>
        <c:axId val="929902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903071"/>
        <c:crosses val="autoZero"/>
        <c:auto val="1"/>
        <c:lblAlgn val="ctr"/>
        <c:lblOffset val="100"/>
        <c:noMultiLvlLbl val="0"/>
      </c:catAx>
      <c:valAx>
        <c:axId val="92990307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29902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Employee!$D$2</c:f>
              <c:strCache>
                <c:ptCount val="1"/>
                <c:pt idx="0">
                  <c:v>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310-4A1C-B2D0-53139E22EBF0}"/>
              </c:ext>
            </c:extLst>
          </c:dPt>
          <c:cat>
            <c:strRef>
              <c:f>Employee!$C$3:$C$15</c:f>
              <c:strCache>
                <c:ptCount val="13"/>
                <c:pt idx="0">
                  <c:v>Tong Sam Pah</c:v>
                </c:pt>
                <c:pt idx="1">
                  <c:v>Yong Tau Foo</c:v>
                </c:pt>
                <c:pt idx="2">
                  <c:v>Low Mee</c:v>
                </c:pt>
                <c:pt idx="3">
                  <c:v>Low Shi Fun</c:v>
                </c:pt>
                <c:pt idx="4">
                  <c:v>Ali</c:v>
                </c:pt>
                <c:pt idx="5">
                  <c:v>Abu</c:v>
                </c:pt>
                <c:pt idx="6">
                  <c:v>Ahmad</c:v>
                </c:pt>
                <c:pt idx="7">
                  <c:v>Aaron</c:v>
                </c:pt>
                <c:pt idx="8">
                  <c:v>Ah Chong</c:v>
                </c:pt>
                <c:pt idx="9">
                  <c:v>Azizi</c:v>
                </c:pt>
                <c:pt idx="10">
                  <c:v>Shila Hamzah</c:v>
                </c:pt>
                <c:pt idx="11">
                  <c:v>Narayanan</c:v>
                </c:pt>
                <c:pt idx="12">
                  <c:v>Fatimah</c:v>
                </c:pt>
              </c:strCache>
            </c:strRef>
          </c:cat>
          <c:val>
            <c:numRef>
              <c:f>Employee!$D$3:$D$15</c:f>
              <c:numCache>
                <c:formatCode>General</c:formatCode>
                <c:ptCount val="13"/>
                <c:pt idx="0">
                  <c:v>23</c:v>
                </c:pt>
                <c:pt idx="1">
                  <c:v>25</c:v>
                </c:pt>
                <c:pt idx="2">
                  <c:v>26</c:v>
                </c:pt>
                <c:pt idx="3">
                  <c:v>24</c:v>
                </c:pt>
                <c:pt idx="4">
                  <c:v>29</c:v>
                </c:pt>
                <c:pt idx="5">
                  <c:v>35</c:v>
                </c:pt>
                <c:pt idx="6">
                  <c:v>40</c:v>
                </c:pt>
                <c:pt idx="7">
                  <c:v>32</c:v>
                </c:pt>
                <c:pt idx="8">
                  <c:v>28</c:v>
                </c:pt>
                <c:pt idx="9">
                  <c:v>30</c:v>
                </c:pt>
                <c:pt idx="10">
                  <c:v>25</c:v>
                </c:pt>
                <c:pt idx="11">
                  <c:v>27</c:v>
                </c:pt>
                <c:pt idx="1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0-4A1C-B2D0-53139E22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97657391"/>
        <c:axId val="1897638671"/>
      </c:barChart>
      <c:catAx>
        <c:axId val="1897657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638671"/>
        <c:crosses val="autoZero"/>
        <c:auto val="1"/>
        <c:lblAlgn val="ctr"/>
        <c:lblOffset val="100"/>
        <c:noMultiLvlLbl val="0"/>
      </c:catAx>
      <c:valAx>
        <c:axId val="1897638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657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C5F2CF7-2BDF-4C3F-B429-6946DADBFE65}">
  <sheetPr/>
  <sheetViews>
    <sheetView zoomScale="7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2</xdr:row>
      <xdr:rowOff>95250</xdr:rowOff>
    </xdr:from>
    <xdr:to>
      <xdr:col>10</xdr:col>
      <xdr:colOff>428625</xdr:colOff>
      <xdr:row>16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1EA4E6-F59F-489A-A43D-0B244560C4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1461" cy="62840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0E23AF-BE7D-44AD-B2DF-FF674A544C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User" refreshedDate="44351.612300231478" createdVersion="7" refreshedVersion="7" minRefreshableVersion="3" recordCount="13" xr:uid="{E0BC7FFC-B51F-4DA6-858B-E31602BC6908}">
  <cacheSource type="worksheet">
    <worksheetSource name="TblEmployee"/>
  </cacheSource>
  <cacheFields count="8">
    <cacheField name="EID" numFmtId="0">
      <sharedItems containsSemiMixedTypes="0" containsString="0" containsNumber="1" containsInteger="1" minValue="1000" maxValue="1032"/>
    </cacheField>
    <cacheField name="Name" numFmtId="0">
      <sharedItems/>
    </cacheField>
    <cacheField name="Age" numFmtId="0">
      <sharedItems containsSemiMixedTypes="0" containsString="0" containsNumber="1" containsInteger="1" minValue="23" maxValue="40"/>
    </cacheField>
    <cacheField name="Basic Salary" numFmtId="44">
      <sharedItems containsSemiMixedTypes="0" containsString="0" containsNumber="1" containsInteger="1" minValue="4300" maxValue="6500"/>
    </cacheField>
    <cacheField name="Gender" numFmtId="0">
      <sharedItems count="3">
        <s v="Male"/>
        <s v="Female"/>
        <s v="Others" u="1"/>
      </sharedItems>
    </cacheField>
    <cacheField name="Department" numFmtId="0">
      <sharedItems/>
    </cacheField>
    <cacheField name="Monthly Salary" numFmtId="44">
      <sharedItems containsSemiMixedTypes="0" containsString="0" containsNumber="1" minValue="3827" maxValue="5785"/>
    </cacheField>
    <cacheField name="Chart" numFmtId="44">
      <sharedItems containsSemiMixedTypes="0" containsString="0" containsNumber="1" minValue="3827" maxValue="57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n v="1000"/>
    <s v="Tong Sam Pah"/>
    <n v="23"/>
    <n v="5000"/>
    <x v="0"/>
    <s v="IT"/>
    <n v="4450"/>
    <n v="4450"/>
  </r>
  <r>
    <n v="1002"/>
    <s v="Yong Tau Foo"/>
    <n v="25"/>
    <n v="4800"/>
    <x v="0"/>
    <s v="Finance"/>
    <n v="4272"/>
    <n v="4272"/>
  </r>
  <r>
    <n v="1005"/>
    <s v="Low Mee"/>
    <n v="26"/>
    <n v="5100"/>
    <x v="1"/>
    <s v="IT"/>
    <n v="4539"/>
    <n v="4539"/>
  </r>
  <r>
    <n v="1008"/>
    <s v="Low Shi Fun"/>
    <n v="24"/>
    <n v="4300"/>
    <x v="0"/>
    <s v="IT"/>
    <n v="3827"/>
    <n v="3827"/>
  </r>
  <r>
    <n v="1010"/>
    <s v="Ali"/>
    <n v="29"/>
    <n v="4700"/>
    <x v="0"/>
    <s v="HR"/>
    <n v="4183"/>
    <n v="4183"/>
  </r>
  <r>
    <n v="1012"/>
    <s v="Abu"/>
    <n v="35"/>
    <n v="5340"/>
    <x v="0"/>
    <s v="Finance"/>
    <n v="4752.6000000000004"/>
    <n v="4752.6000000000004"/>
  </r>
  <r>
    <n v="1015"/>
    <s v="Ahmad"/>
    <n v="40"/>
    <n v="6500"/>
    <x v="0"/>
    <s v="IT"/>
    <n v="5785"/>
    <n v="5785"/>
  </r>
  <r>
    <n v="1017"/>
    <s v="Aaron"/>
    <n v="32"/>
    <n v="5500"/>
    <x v="0"/>
    <s v="Operation"/>
    <n v="4895"/>
    <n v="4895"/>
  </r>
  <r>
    <n v="1020"/>
    <s v="Ah Chong"/>
    <n v="28"/>
    <n v="5600"/>
    <x v="0"/>
    <s v="Sales"/>
    <n v="4984"/>
    <n v="4984"/>
  </r>
  <r>
    <n v="1022"/>
    <s v="Azizi"/>
    <n v="30"/>
    <n v="5780"/>
    <x v="0"/>
    <s v="R&amp;D"/>
    <n v="5144.2"/>
    <n v="5144.2"/>
  </r>
  <r>
    <n v="1028"/>
    <s v="Shila Hamzah"/>
    <n v="25"/>
    <n v="4325"/>
    <x v="1"/>
    <s v="Sales"/>
    <n v="3849.25"/>
    <n v="3849.25"/>
  </r>
  <r>
    <n v="1030"/>
    <s v="Narayanan"/>
    <n v="27"/>
    <n v="4340"/>
    <x v="0"/>
    <s v="Finance"/>
    <n v="3862.6"/>
    <n v="3862.6"/>
  </r>
  <r>
    <n v="1032"/>
    <s v="Fatimah"/>
    <n v="26"/>
    <n v="5345"/>
    <x v="1"/>
    <s v="Sales"/>
    <n v="4757.05"/>
    <n v="4757.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04DC2F-AC60-44B5-81BD-007FBA76C9C5}" name="PivotTable1" cacheId="4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2">
  <location ref="A3:B6" firstHeaderRow="1" firstDataRow="1" firstDataCol="1"/>
  <pivotFields count="8">
    <pivotField showAll="0"/>
    <pivotField showAll="0"/>
    <pivotField showAll="0"/>
    <pivotField numFmtId="44" showAll="0"/>
    <pivotField axis="axisRow" dataField="1" showAll="0">
      <items count="4">
        <item x="1"/>
        <item x="0"/>
        <item m="1" x="2"/>
        <item t="default"/>
      </items>
    </pivotField>
    <pivotField showAll="0"/>
    <pivotField numFmtId="44" showAll="0"/>
    <pivotField numFmtId="44" showAll="0"/>
  </pivotFields>
  <rowFields count="1">
    <field x="4"/>
  </rowFields>
  <rowItems count="3">
    <i>
      <x/>
    </i>
    <i>
      <x v="1"/>
    </i>
    <i t="grand">
      <x/>
    </i>
  </rowItems>
  <colItems count="1">
    <i/>
  </colItems>
  <dataFields count="1">
    <dataField name="Count of Gender" fld="4" subtotal="count" baseField="4" baseItem="1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4FA6FB2-25FF-432F-A7B9-374FC828278D}" name="TblEmployee" displayName="TblEmployee" ref="B2:I15">
  <sortState xmlns:xlrd2="http://schemas.microsoft.com/office/spreadsheetml/2017/richdata2" ref="B3:H15">
    <sortCondition ref="B2:B15"/>
  </sortState>
  <tableColumns count="8">
    <tableColumn id="1" xr3:uid="{8004A689-FD61-45DB-8E7E-2F9B7F1C670F}" name="EID" totalsRowFunction="count"/>
    <tableColumn id="2" xr3:uid="{3631FC3B-41B0-440A-B3CB-C88D29E74177}" name="Name" totalsRowFunction="count"/>
    <tableColumn id="3" xr3:uid="{EA5A59C0-BBED-41A2-BCAE-C9C49DA35E59}" name="Age" totalsRowFunction="max"/>
    <tableColumn id="4" xr3:uid="{EDC71267-B9FF-420B-9207-F336E17778E6}" name="Basic Salary" totalsRowFunction="average" totalsRowDxfId="4" dataCellStyle="Currency"/>
    <tableColumn id="5" xr3:uid="{981E48AD-2EA7-4157-A0B3-C16A741AC76B}" name="Gender"/>
    <tableColumn id="6" xr3:uid="{F7AF828E-DB59-406E-9B1D-055E18F2BA2B}" name="Department" dataDxfId="11" totalsRowDxfId="5"/>
    <tableColumn id="7" xr3:uid="{93D1916E-CCD4-4E64-8FDF-E5C37F6E7195}" name="Monthly Salary" totalsRowFunction="sum" totalsRowDxfId="6" dataCellStyle="Currency">
      <calculatedColumnFormula>(100%-EPFEmployee)*TblEmployee[[#This Row],[Basic Salary]]</calculatedColumnFormula>
    </tableColumn>
    <tableColumn id="8" xr3:uid="{C935C6C9-38F5-4D32-BD23-1399B4A9C9C2}" name="Chart" dataDxfId="10">
      <calculatedColumnFormula>TblEmployee[[#This Row],[Monthly Salary]]</calculatedColumnFormula>
    </tableColumn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7597365-9C3A-41F8-A98C-0765D58C50BA}" name="TblKPI" displayName="TblKPI" ref="C2:K8" totalsRowShown="0">
  <tableColumns count="9">
    <tableColumn id="1" xr3:uid="{0272623E-FC59-435E-8CBA-785B6D53E804}" name="EID"/>
    <tableColumn id="2" xr3:uid="{6575E54F-87A4-4AFB-820C-B9CA3BC87E91}" name="Name" dataDxfId="9">
      <calculatedColumnFormula>IF(TblKPI[[#This Row],[EID]]&lt;&gt;"",VLOOKUP(TblKPI[[#This Row],[EID]],TblEmployee[],2,FALSE),"")</calculatedColumnFormula>
    </tableColumn>
    <tableColumn id="3" xr3:uid="{0F17EB11-EEC9-445D-A43D-651D4CC6CB7A}" name="Q1"/>
    <tableColumn id="4" xr3:uid="{C2482B21-B23D-4FEF-B45F-7652322E7457}" name="Q2"/>
    <tableColumn id="5" xr3:uid="{FD7B162C-12A3-48EE-8AF0-890A093235F8}" name="Q3"/>
    <tableColumn id="6" xr3:uid="{A8258B89-344D-4593-9257-396EA4430C55}" name="Q4"/>
    <tableColumn id="7" xr3:uid="{F7B0FA25-4490-4A42-869F-BA4F0E857050}" name="Average" dataDxfId="8">
      <calculatedColumnFormula>IFERROR(AVERAGE(TblKPI[[#This Row],[Q1]:[Q4]]),"")</calculatedColumnFormula>
    </tableColumn>
    <tableColumn id="8" xr3:uid="{680C92DD-0263-443A-8201-0FB9470628AD}" name="Action" dataDxfId="7">
      <calculatedColumnFormula>IFERROR(VLOOKUP(TblKPI[[#This Row],[Average]],TblAction[],2,TRUE),"")</calculatedColumnFormula>
    </tableColumn>
    <tableColumn id="11" xr3:uid="{45CEFD8D-CEC1-44A2-8CA0-546733AFC1B5}" name="Trend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278AB4-526E-4A4C-B975-D37E976F094E}" name="TblDepartment" displayName="TblDepartment" ref="B2:D8">
  <tableColumns count="3">
    <tableColumn id="1" xr3:uid="{24CFAC38-5365-4654-ACEA-1F6E47735193}" name="Department Name" totalsRowFunction="count"/>
    <tableColumn id="2" xr3:uid="{53CF8A9B-AD5C-4A07-96F0-B766B6B5863C}" name="Head"/>
    <tableColumn id="3" xr3:uid="{B2FB2E06-84BA-4E49-8D30-EA5F3D36890C}" name="No. of Employees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5FD4FFC-D1BF-4EF0-9F7F-C99F2C242706}" name="TblRace" displayName="TblRace" ref="C16:C19" totalsRowShown="0">
  <tableColumns count="1">
    <tableColumn id="1" xr3:uid="{2D41B4D3-A991-45D6-99A4-98630A34AD36}" name="Race Name"/>
  </tableColumns>
  <tableStyleInfo name="TableStyleMedium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BD2BFE4-7355-44A6-B7B9-AE663D1097AC}" name="TblAction" displayName="TblAction" ref="D22:E27" totalsRowShown="0">
  <tableColumns count="2">
    <tableColumn id="1" xr3:uid="{88470D5C-7A29-479E-9453-718037BC46F9}" name="Average Performance"/>
    <tableColumn id="2" xr3:uid="{44926F03-573B-4A5C-8A99-BDB20AEBB378}" name="Action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M22"/>
  <sheetViews>
    <sheetView topLeftCell="A7" zoomScale="115" zoomScaleNormal="115" workbookViewId="0">
      <selection activeCell="B19" sqref="B19:G22"/>
    </sheetView>
  </sheetViews>
  <sheetFormatPr defaultRowHeight="15" x14ac:dyDescent="0.25"/>
  <cols>
    <col min="1" max="1" width="3" customWidth="1"/>
    <col min="2" max="2" width="5.5703125" bestFit="1" customWidth="1"/>
    <col min="3" max="3" width="13.28515625" bestFit="1" customWidth="1"/>
    <col min="4" max="4" width="4.42578125" bestFit="1" customWidth="1"/>
    <col min="5" max="5" width="11.140625" bestFit="1" customWidth="1"/>
    <col min="6" max="6" width="7.7109375" bestFit="1" customWidth="1"/>
    <col min="7" max="7" width="11.7109375" bestFit="1" customWidth="1"/>
    <col min="8" max="8" width="11.7109375" customWidth="1"/>
    <col min="10" max="10" width="17.7109375" bestFit="1" customWidth="1"/>
    <col min="12" max="12" width="20.42578125" bestFit="1" customWidth="1"/>
    <col min="13" max="13" width="26" bestFit="1" customWidth="1"/>
  </cols>
  <sheetData>
    <row r="2" spans="2:13" x14ac:dyDescent="0.25">
      <c r="B2" s="3" t="s">
        <v>0</v>
      </c>
      <c r="C2" s="3" t="s">
        <v>1</v>
      </c>
      <c r="D2" s="3" t="s">
        <v>4</v>
      </c>
      <c r="E2" s="3" t="s">
        <v>5</v>
      </c>
      <c r="F2" s="3" t="s">
        <v>2</v>
      </c>
      <c r="G2" s="3" t="s">
        <v>3</v>
      </c>
      <c r="J2" s="4" t="s">
        <v>10</v>
      </c>
      <c r="K2" s="4" t="s">
        <v>29</v>
      </c>
      <c r="L2" s="4" t="s">
        <v>33</v>
      </c>
    </row>
    <row r="3" spans="2:13" x14ac:dyDescent="0.25">
      <c r="B3" s="3">
        <v>1000</v>
      </c>
      <c r="C3" s="3" t="s">
        <v>6</v>
      </c>
      <c r="D3" s="3">
        <v>23</v>
      </c>
      <c r="E3" s="3">
        <v>5000</v>
      </c>
      <c r="F3" s="3" t="s">
        <v>30</v>
      </c>
      <c r="G3" s="3" t="s">
        <v>7</v>
      </c>
      <c r="J3" s="4" t="s">
        <v>9</v>
      </c>
      <c r="K3" s="4" t="s">
        <v>20</v>
      </c>
      <c r="L3" s="4">
        <v>5</v>
      </c>
    </row>
    <row r="4" spans="2:13" x14ac:dyDescent="0.25">
      <c r="B4" s="3">
        <v>1002</v>
      </c>
      <c r="C4" s="3" t="s">
        <v>17</v>
      </c>
      <c r="D4" s="3">
        <v>25</v>
      </c>
      <c r="E4" s="3">
        <v>4800</v>
      </c>
      <c r="F4" s="3" t="s">
        <v>30</v>
      </c>
      <c r="G4" s="3" t="s">
        <v>11</v>
      </c>
      <c r="J4" s="4" t="s">
        <v>11</v>
      </c>
      <c r="K4" s="4" t="s">
        <v>21</v>
      </c>
      <c r="L4" s="4">
        <v>7</v>
      </c>
    </row>
    <row r="5" spans="2:13" x14ac:dyDescent="0.25">
      <c r="B5" s="3">
        <v>1005</v>
      </c>
      <c r="C5" s="3" t="s">
        <v>18</v>
      </c>
      <c r="D5" s="3">
        <v>26</v>
      </c>
      <c r="E5" s="3">
        <v>5100</v>
      </c>
      <c r="F5" s="3" t="s">
        <v>31</v>
      </c>
      <c r="G5" s="3" t="s">
        <v>7</v>
      </c>
      <c r="J5" s="4" t="s">
        <v>7</v>
      </c>
      <c r="K5" s="4" t="s">
        <v>22</v>
      </c>
      <c r="L5" s="4">
        <v>12</v>
      </c>
    </row>
    <row r="6" spans="2:13" x14ac:dyDescent="0.25">
      <c r="B6" s="3">
        <v>1008</v>
      </c>
      <c r="C6" s="3" t="s">
        <v>19</v>
      </c>
      <c r="D6" s="3">
        <v>24</v>
      </c>
      <c r="E6" s="3">
        <v>4300</v>
      </c>
      <c r="F6" s="3" t="s">
        <v>30</v>
      </c>
      <c r="G6" s="3" t="s">
        <v>7</v>
      </c>
      <c r="J6" s="4" t="s">
        <v>12</v>
      </c>
      <c r="K6" s="4" t="s">
        <v>23</v>
      </c>
      <c r="L6" s="4">
        <v>24</v>
      </c>
    </row>
    <row r="7" spans="2:13" x14ac:dyDescent="0.25">
      <c r="B7" s="3">
        <v>1010</v>
      </c>
      <c r="C7" s="3" t="s">
        <v>20</v>
      </c>
      <c r="D7" s="3">
        <v>29</v>
      </c>
      <c r="E7" s="3">
        <v>4700</v>
      </c>
      <c r="F7" s="3" t="s">
        <v>30</v>
      </c>
      <c r="G7" s="3" t="s">
        <v>9</v>
      </c>
      <c r="J7" s="4" t="s">
        <v>13</v>
      </c>
      <c r="K7" s="4" t="s">
        <v>24</v>
      </c>
      <c r="L7" s="4">
        <v>35</v>
      </c>
    </row>
    <row r="8" spans="2:13" x14ac:dyDescent="0.25">
      <c r="B8" s="3">
        <v>1012</v>
      </c>
      <c r="C8" s="3" t="s">
        <v>21</v>
      </c>
      <c r="D8" s="3">
        <v>35</v>
      </c>
      <c r="E8" s="3">
        <v>5340</v>
      </c>
      <c r="F8" s="3" t="s">
        <v>30</v>
      </c>
      <c r="G8" s="3" t="s">
        <v>11</v>
      </c>
      <c r="J8" s="4" t="s">
        <v>32</v>
      </c>
      <c r="K8" s="4" t="s">
        <v>25</v>
      </c>
      <c r="L8" s="4">
        <v>8</v>
      </c>
    </row>
    <row r="9" spans="2:13" x14ac:dyDescent="0.25">
      <c r="B9" s="3">
        <v>1015</v>
      </c>
      <c r="C9" s="3" t="s">
        <v>22</v>
      </c>
      <c r="D9" s="3">
        <v>40</v>
      </c>
      <c r="E9" s="3">
        <v>6500</v>
      </c>
      <c r="F9" s="3" t="s">
        <v>30</v>
      </c>
      <c r="G9" s="3" t="s">
        <v>7</v>
      </c>
    </row>
    <row r="10" spans="2:13" x14ac:dyDescent="0.25">
      <c r="B10" s="3">
        <v>1017</v>
      </c>
      <c r="C10" s="3" t="s">
        <v>23</v>
      </c>
      <c r="D10" s="3">
        <v>32</v>
      </c>
      <c r="E10" s="3">
        <v>5500</v>
      </c>
      <c r="F10" s="3" t="s">
        <v>30</v>
      </c>
      <c r="G10" s="3" t="s">
        <v>12</v>
      </c>
    </row>
    <row r="11" spans="2:13" x14ac:dyDescent="0.25">
      <c r="B11" s="3">
        <v>1020</v>
      </c>
      <c r="C11" s="3" t="s">
        <v>24</v>
      </c>
      <c r="D11" s="3">
        <v>28</v>
      </c>
      <c r="E11" s="3">
        <v>5600</v>
      </c>
      <c r="F11" s="3" t="s">
        <v>30</v>
      </c>
      <c r="G11" s="3" t="s">
        <v>13</v>
      </c>
      <c r="J11" s="5" t="s">
        <v>14</v>
      </c>
      <c r="L11" s="6" t="s">
        <v>38</v>
      </c>
      <c r="M11" s="6" t="s">
        <v>39</v>
      </c>
    </row>
    <row r="12" spans="2:13" x14ac:dyDescent="0.25">
      <c r="B12" s="3">
        <v>1022</v>
      </c>
      <c r="C12" s="3" t="s">
        <v>25</v>
      </c>
      <c r="D12" s="3">
        <v>30</v>
      </c>
      <c r="E12" s="3">
        <v>5780</v>
      </c>
      <c r="F12" s="3" t="s">
        <v>30</v>
      </c>
      <c r="G12" s="3" t="s">
        <v>32</v>
      </c>
      <c r="J12" s="5" t="s">
        <v>15</v>
      </c>
      <c r="L12" s="6">
        <v>0</v>
      </c>
      <c r="M12" s="6" t="s">
        <v>40</v>
      </c>
    </row>
    <row r="13" spans="2:13" x14ac:dyDescent="0.25">
      <c r="B13" s="3">
        <v>1028</v>
      </c>
      <c r="C13" s="3" t="s">
        <v>26</v>
      </c>
      <c r="D13" s="3">
        <v>25</v>
      </c>
      <c r="E13" s="3">
        <v>4325</v>
      </c>
      <c r="F13" s="3" t="s">
        <v>31</v>
      </c>
      <c r="G13" s="3" t="s">
        <v>13</v>
      </c>
      <c r="J13" s="5" t="s">
        <v>8</v>
      </c>
      <c r="L13" s="6">
        <v>40</v>
      </c>
      <c r="M13" s="6" t="s">
        <v>41</v>
      </c>
    </row>
    <row r="14" spans="2:13" x14ac:dyDescent="0.25">
      <c r="B14" s="3">
        <v>1030</v>
      </c>
      <c r="C14" s="3" t="s">
        <v>27</v>
      </c>
      <c r="D14" s="3">
        <v>27</v>
      </c>
      <c r="E14" s="3">
        <v>4340</v>
      </c>
      <c r="F14" s="3" t="s">
        <v>30</v>
      </c>
      <c r="G14" s="3" t="s">
        <v>11</v>
      </c>
      <c r="J14" s="5" t="s">
        <v>16</v>
      </c>
      <c r="L14" s="6">
        <v>70</v>
      </c>
      <c r="M14" s="6" t="s">
        <v>42</v>
      </c>
    </row>
    <row r="15" spans="2:13" x14ac:dyDescent="0.25">
      <c r="B15" s="3">
        <v>1032</v>
      </c>
      <c r="C15" s="3" t="s">
        <v>28</v>
      </c>
      <c r="D15" s="3">
        <v>26</v>
      </c>
      <c r="E15" s="3">
        <v>5345</v>
      </c>
      <c r="F15" s="3" t="s">
        <v>31</v>
      </c>
      <c r="G15" s="3" t="s">
        <v>13</v>
      </c>
      <c r="L15" s="6">
        <v>80</v>
      </c>
      <c r="M15" s="6" t="s">
        <v>43</v>
      </c>
    </row>
    <row r="16" spans="2:13" x14ac:dyDescent="0.25">
      <c r="L16" s="6">
        <v>90</v>
      </c>
      <c r="M16" s="6" t="s">
        <v>44</v>
      </c>
    </row>
    <row r="18" spans="2:7" x14ac:dyDescent="0.25">
      <c r="B18" s="7" t="s">
        <v>0</v>
      </c>
      <c r="C18" s="7" t="s">
        <v>1</v>
      </c>
      <c r="D18" s="7" t="s">
        <v>34</v>
      </c>
      <c r="E18" s="7" t="s">
        <v>35</v>
      </c>
      <c r="F18" s="7" t="s">
        <v>36</v>
      </c>
      <c r="G18" s="7" t="s">
        <v>37</v>
      </c>
    </row>
    <row r="19" spans="2:7" x14ac:dyDescent="0.25">
      <c r="B19" s="7">
        <v>1000</v>
      </c>
      <c r="C19" s="7" t="s">
        <v>6</v>
      </c>
      <c r="D19" s="7">
        <v>95</v>
      </c>
      <c r="E19" s="7">
        <v>88</v>
      </c>
      <c r="F19" s="7">
        <v>78</v>
      </c>
      <c r="G19" s="7">
        <v>65</v>
      </c>
    </row>
    <row r="20" spans="2:7" x14ac:dyDescent="0.25">
      <c r="B20" s="7">
        <v>1002</v>
      </c>
      <c r="C20" s="7" t="s">
        <v>17</v>
      </c>
      <c r="D20" s="7">
        <v>30</v>
      </c>
      <c r="E20" s="7">
        <v>40</v>
      </c>
      <c r="F20" s="7">
        <v>55</v>
      </c>
      <c r="G20" s="7">
        <v>70</v>
      </c>
    </row>
    <row r="21" spans="2:7" x14ac:dyDescent="0.25">
      <c r="B21" s="7">
        <v>1005</v>
      </c>
      <c r="C21" s="7" t="s">
        <v>18</v>
      </c>
      <c r="D21" s="7">
        <v>65</v>
      </c>
      <c r="E21" s="7">
        <v>70</v>
      </c>
      <c r="F21" s="7">
        <v>60</v>
      </c>
      <c r="G21" s="7">
        <v>65</v>
      </c>
    </row>
    <row r="22" spans="2:7" x14ac:dyDescent="0.25">
      <c r="B22" s="7">
        <v>1008</v>
      </c>
      <c r="C22" s="7" t="s">
        <v>19</v>
      </c>
      <c r="D22" s="7">
        <v>40</v>
      </c>
      <c r="E22" s="7">
        <v>30</v>
      </c>
      <c r="F22" s="7">
        <v>35</v>
      </c>
      <c r="G22" s="7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A2EDA-0C24-4508-B294-877269CD3E0C}">
  <sheetPr codeName="Sheet3"/>
  <dimension ref="C2:E11"/>
  <sheetViews>
    <sheetView showFormulas="1" zoomScale="160" zoomScaleNormal="160" workbookViewId="0">
      <selection activeCell="C13" sqref="C13"/>
    </sheetView>
  </sheetViews>
  <sheetFormatPr defaultRowHeight="15" x14ac:dyDescent="0.25"/>
  <cols>
    <col min="1" max="1" width="4.85546875" customWidth="1"/>
    <col min="2" max="2" width="3.7109375" customWidth="1"/>
    <col min="3" max="3" width="10.140625" bestFit="1" customWidth="1"/>
    <col min="4" max="4" width="18.42578125" customWidth="1"/>
  </cols>
  <sheetData>
    <row r="2" spans="3:5" x14ac:dyDescent="0.25">
      <c r="C2" s="2" t="s">
        <v>45</v>
      </c>
      <c r="D2" s="1">
        <v>100000</v>
      </c>
    </row>
    <row r="3" spans="3:5" x14ac:dyDescent="0.25">
      <c r="C3" s="2" t="s">
        <v>46</v>
      </c>
      <c r="D3" s="8">
        <v>0.9</v>
      </c>
    </row>
    <row r="4" spans="3:5" x14ac:dyDescent="0.25">
      <c r="C4" s="2" t="s">
        <v>47</v>
      </c>
      <c r="D4" s="9">
        <f>D2*D3</f>
        <v>90000</v>
      </c>
    </row>
    <row r="5" spans="3:5" x14ac:dyDescent="0.25">
      <c r="C5" s="2" t="s">
        <v>48</v>
      </c>
      <c r="D5" s="9">
        <f>D2-D4</f>
        <v>10000</v>
      </c>
    </row>
    <row r="6" spans="3:5" x14ac:dyDescent="0.25">
      <c r="C6" s="2" t="s">
        <v>49</v>
      </c>
      <c r="D6" s="10">
        <v>4.4999999999999998E-2</v>
      </c>
    </row>
    <row r="7" spans="3:5" x14ac:dyDescent="0.25">
      <c r="C7" s="2" t="s">
        <v>50</v>
      </c>
      <c r="D7" s="11">
        <v>30</v>
      </c>
      <c r="E7" t="s">
        <v>51</v>
      </c>
    </row>
    <row r="8" spans="3:5" x14ac:dyDescent="0.25">
      <c r="C8" s="2" t="s">
        <v>52</v>
      </c>
      <c r="D8" s="9">
        <f>PMT(D6/12,D7*12,-D4)</f>
        <v>456.01677884329263</v>
      </c>
    </row>
    <row r="9" spans="3:5" x14ac:dyDescent="0.25">
      <c r="C9" s="2" t="s">
        <v>58</v>
      </c>
      <c r="D9" s="9">
        <f>3 * D8</f>
        <v>1368.0503365298778</v>
      </c>
    </row>
    <row r="10" spans="3:5" x14ac:dyDescent="0.25">
      <c r="C10" s="2" t="s">
        <v>53</v>
      </c>
      <c r="D10" s="9">
        <f>D8*D7*12</f>
        <v>164166.04038358535</v>
      </c>
    </row>
    <row r="11" spans="3:5" x14ac:dyDescent="0.25">
      <c r="C11" s="2" t="s">
        <v>54</v>
      </c>
      <c r="D11" s="9">
        <f>D10-D4</f>
        <v>74166.04038358535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BB928-C564-4909-A5EA-3771A25B6D2C}">
  <sheetPr codeName="Sheet4"/>
  <dimension ref="C1:E11"/>
  <sheetViews>
    <sheetView zoomScale="160" zoomScaleNormal="160" workbookViewId="0">
      <selection activeCell="G8" sqref="G8"/>
    </sheetView>
  </sheetViews>
  <sheetFormatPr defaultRowHeight="15" x14ac:dyDescent="0.25"/>
  <cols>
    <col min="1" max="1" width="4.85546875" style="18" customWidth="1"/>
    <col min="2" max="2" width="3.7109375" style="18" customWidth="1"/>
    <col min="3" max="3" width="20" style="18" bestFit="1" customWidth="1"/>
    <col min="4" max="4" width="26.140625" style="18" bestFit="1" customWidth="1"/>
    <col min="5" max="16384" width="9.140625" style="18"/>
  </cols>
  <sheetData>
    <row r="1" spans="3:5" ht="15.75" thickBot="1" x14ac:dyDescent="0.3"/>
    <row r="2" spans="3:5" ht="15.75" thickBot="1" x14ac:dyDescent="0.3">
      <c r="C2" s="17" t="s">
        <v>45</v>
      </c>
      <c r="D2" s="21">
        <v>1000000</v>
      </c>
    </row>
    <row r="3" spans="3:5" x14ac:dyDescent="0.25">
      <c r="C3" s="17" t="s">
        <v>46</v>
      </c>
      <c r="D3" s="22">
        <v>0.8</v>
      </c>
    </row>
    <row r="4" spans="3:5" x14ac:dyDescent="0.25">
      <c r="C4" s="17" t="s">
        <v>47</v>
      </c>
      <c r="D4" s="19">
        <f>HousePrice*LoanPercentage</f>
        <v>800000</v>
      </c>
    </row>
    <row r="5" spans="3:5" ht="15.75" thickBot="1" x14ac:dyDescent="0.3">
      <c r="C5" s="17" t="s">
        <v>48</v>
      </c>
      <c r="D5" s="19">
        <f>HousePrice-LoanAmount</f>
        <v>200000</v>
      </c>
    </row>
    <row r="6" spans="3:5" ht="15.75" thickBot="1" x14ac:dyDescent="0.3">
      <c r="C6" s="17" t="s">
        <v>49</v>
      </c>
      <c r="D6" s="23">
        <v>5.1999999999999998E-2</v>
      </c>
    </row>
    <row r="7" spans="3:5" x14ac:dyDescent="0.25">
      <c r="C7" s="17" t="s">
        <v>50</v>
      </c>
      <c r="D7" s="24">
        <v>25</v>
      </c>
      <c r="E7" s="18" t="s">
        <v>51</v>
      </c>
    </row>
    <row r="8" spans="3:5" x14ac:dyDescent="0.25">
      <c r="C8" s="17" t="s">
        <v>52</v>
      </c>
      <c r="D8" s="20">
        <f>PMT(AnnualRate/12,DurationInYears*12,-LoanAmount)</f>
        <v>4770.412147851016</v>
      </c>
    </row>
    <row r="9" spans="3:5" x14ac:dyDescent="0.25">
      <c r="C9" s="17" t="s">
        <v>58</v>
      </c>
      <c r="D9" s="19">
        <f>3 * MonthlyInstallment</f>
        <v>14311.236443553047</v>
      </c>
    </row>
    <row r="10" spans="3:5" x14ac:dyDescent="0.25">
      <c r="C10" s="17" t="s">
        <v>53</v>
      </c>
      <c r="D10" s="19">
        <f>MonthlyInstallment*DurationInYears*12</f>
        <v>1431123.6443553048</v>
      </c>
    </row>
    <row r="11" spans="3:5" x14ac:dyDescent="0.25">
      <c r="C11" s="17" t="s">
        <v>54</v>
      </c>
      <c r="D11" s="19">
        <f>TotalPayment-LoanAmount</f>
        <v>631123.64435530477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BEE48-ACA8-4448-8385-A377B99B2E29}">
  <sheetPr codeName="Sheet5"/>
  <dimension ref="C2:G6"/>
  <sheetViews>
    <sheetView showFormulas="1" zoomScale="205" zoomScaleNormal="205" workbookViewId="0">
      <selection activeCell="D6" sqref="D6"/>
    </sheetView>
  </sheetViews>
  <sheetFormatPr defaultRowHeight="15" x14ac:dyDescent="0.25"/>
  <cols>
    <col min="1" max="1" width="1.7109375" customWidth="1"/>
    <col min="2" max="2" width="1.140625" customWidth="1"/>
    <col min="3" max="3" width="11" bestFit="1" customWidth="1"/>
    <col min="4" max="4" width="19" customWidth="1"/>
  </cols>
  <sheetData>
    <row r="2" spans="3:7" x14ac:dyDescent="0.25">
      <c r="C2" s="2" t="s">
        <v>55</v>
      </c>
      <c r="D2" s="1">
        <v>5000</v>
      </c>
      <c r="F2" s="12">
        <v>0.11</v>
      </c>
      <c r="G2" s="12">
        <v>0.13</v>
      </c>
    </row>
    <row r="3" spans="3:7" x14ac:dyDescent="0.25">
      <c r="C3" s="2" t="s">
        <v>56</v>
      </c>
      <c r="D3" s="1">
        <f>(100%-EPFEmployee)*BasicSalary</f>
        <v>4450</v>
      </c>
      <c r="F3">
        <v>4450</v>
      </c>
      <c r="G3">
        <v>4350</v>
      </c>
    </row>
    <row r="4" spans="3:7" x14ac:dyDescent="0.25">
      <c r="C4" s="2"/>
    </row>
    <row r="5" spans="3:7" x14ac:dyDescent="0.25">
      <c r="C5" s="2" t="s">
        <v>57</v>
      </c>
      <c r="D5" s="1">
        <f>(EPFEmployee+EPFEmployer)*BasicSalary</f>
        <v>1150</v>
      </c>
      <c r="F5">
        <v>1150</v>
      </c>
      <c r="G5">
        <v>1350</v>
      </c>
    </row>
    <row r="6" spans="3:7" x14ac:dyDescent="0.25">
      <c r="F6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00D2E-566A-4406-9E77-DCC6115380CC}">
  <sheetPr codeName="Sheet8"/>
  <dimension ref="A3:B6"/>
  <sheetViews>
    <sheetView workbookViewId="0">
      <selection activeCell="B4" sqref="B4"/>
    </sheetView>
  </sheetViews>
  <sheetFormatPr defaultRowHeight="15" x14ac:dyDescent="0.25"/>
  <cols>
    <col min="1" max="1" width="13.140625" bestFit="1" customWidth="1"/>
    <col min="2" max="2" width="15.85546875" bestFit="1" customWidth="1"/>
    <col min="3" max="3" width="5.5703125" bestFit="1" customWidth="1"/>
    <col min="4" max="4" width="11.28515625" bestFit="1" customWidth="1"/>
  </cols>
  <sheetData>
    <row r="3" spans="1:2" x14ac:dyDescent="0.25">
      <c r="A3" s="14" t="s">
        <v>86</v>
      </c>
      <c r="B3" t="s">
        <v>88</v>
      </c>
    </row>
    <row r="4" spans="1:2" x14ac:dyDescent="0.25">
      <c r="A4" s="15" t="s">
        <v>31</v>
      </c>
      <c r="B4" s="11">
        <v>3</v>
      </c>
    </row>
    <row r="5" spans="1:2" x14ac:dyDescent="0.25">
      <c r="A5" s="15" t="s">
        <v>30</v>
      </c>
      <c r="B5" s="11">
        <v>10</v>
      </c>
    </row>
    <row r="6" spans="1:2" x14ac:dyDescent="0.25">
      <c r="A6" s="15" t="s">
        <v>87</v>
      </c>
      <c r="B6" s="11">
        <v>13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77838-29BF-4BA3-84B1-3DF29AF80B75}">
  <sheetPr codeName="Sheet6"/>
  <dimension ref="B2:I19"/>
  <sheetViews>
    <sheetView tabSelected="1" zoomScale="145" zoomScaleNormal="145" workbookViewId="0">
      <selection activeCell="K4" sqref="K4"/>
    </sheetView>
  </sheetViews>
  <sheetFormatPr defaultRowHeight="15" x14ac:dyDescent="0.25"/>
  <cols>
    <col min="2" max="2" width="5" bestFit="1" customWidth="1"/>
    <col min="3" max="3" width="13.28515625" bestFit="1" customWidth="1"/>
    <col min="4" max="4" width="6.5703125" bestFit="1" customWidth="1"/>
    <col min="5" max="5" width="11.7109375" customWidth="1"/>
    <col min="6" max="6" width="8.140625" customWidth="1"/>
    <col min="7" max="7" width="12" customWidth="1"/>
    <col min="8" max="8" width="14.42578125" bestFit="1" customWidth="1"/>
    <col min="9" max="9" width="10.7109375" bestFit="1" customWidth="1"/>
  </cols>
  <sheetData>
    <row r="2" spans="2:9" x14ac:dyDescent="0.25">
      <c r="B2" t="s">
        <v>0</v>
      </c>
      <c r="C2" t="s">
        <v>1</v>
      </c>
      <c r="D2" t="s">
        <v>4</v>
      </c>
      <c r="E2" t="s">
        <v>5</v>
      </c>
      <c r="F2" t="s">
        <v>2</v>
      </c>
      <c r="G2" t="s">
        <v>3</v>
      </c>
      <c r="H2" t="s">
        <v>62</v>
      </c>
      <c r="I2" t="s">
        <v>63</v>
      </c>
    </row>
    <row r="3" spans="2:9" x14ac:dyDescent="0.25">
      <c r="B3">
        <v>1000</v>
      </c>
      <c r="C3" t="s">
        <v>6</v>
      </c>
      <c r="D3">
        <v>23</v>
      </c>
      <c r="E3" s="1">
        <v>5000</v>
      </c>
      <c r="F3" t="s">
        <v>30</v>
      </c>
      <c r="G3" s="13" t="s">
        <v>7</v>
      </c>
      <c r="H3" s="1">
        <f>(100%-EPFEmployee)*TblEmployee[[#This Row],[Basic Salary]]</f>
        <v>4450</v>
      </c>
      <c r="I3" s="9">
        <f>TblEmployee[[#This Row],[Monthly Salary]]</f>
        <v>4450</v>
      </c>
    </row>
    <row r="4" spans="2:9" x14ac:dyDescent="0.25">
      <c r="B4">
        <v>1002</v>
      </c>
      <c r="C4" t="s">
        <v>17</v>
      </c>
      <c r="D4">
        <v>25</v>
      </c>
      <c r="E4" s="1">
        <v>4800</v>
      </c>
      <c r="F4" t="s">
        <v>30</v>
      </c>
      <c r="G4" s="13" t="s">
        <v>11</v>
      </c>
      <c r="H4" s="1">
        <f>(100%-EPFEmployee)*TblEmployee[[#This Row],[Basic Salary]]</f>
        <v>4272</v>
      </c>
      <c r="I4" s="9">
        <f>TblEmployee[[#This Row],[Monthly Salary]]</f>
        <v>4272</v>
      </c>
    </row>
    <row r="5" spans="2:9" x14ac:dyDescent="0.25">
      <c r="B5">
        <v>1005</v>
      </c>
      <c r="C5" t="s">
        <v>18</v>
      </c>
      <c r="D5">
        <v>26</v>
      </c>
      <c r="E5" s="1">
        <v>5100</v>
      </c>
      <c r="F5" t="s">
        <v>31</v>
      </c>
      <c r="G5" s="13" t="s">
        <v>7</v>
      </c>
      <c r="H5" s="1">
        <f>(100%-EPFEmployee)*TblEmployee[[#This Row],[Basic Salary]]</f>
        <v>4539</v>
      </c>
      <c r="I5" s="9">
        <f>TblEmployee[[#This Row],[Monthly Salary]]</f>
        <v>4539</v>
      </c>
    </row>
    <row r="6" spans="2:9" x14ac:dyDescent="0.25">
      <c r="B6">
        <v>1008</v>
      </c>
      <c r="C6" t="s">
        <v>19</v>
      </c>
      <c r="D6">
        <v>24</v>
      </c>
      <c r="E6" s="1">
        <v>4300</v>
      </c>
      <c r="F6" t="s">
        <v>30</v>
      </c>
      <c r="G6" s="13" t="s">
        <v>7</v>
      </c>
      <c r="H6" s="1">
        <f>(100%-EPFEmployee)*TblEmployee[[#This Row],[Basic Salary]]</f>
        <v>3827</v>
      </c>
      <c r="I6" s="9">
        <f>TblEmployee[[#This Row],[Monthly Salary]]</f>
        <v>3827</v>
      </c>
    </row>
    <row r="7" spans="2:9" x14ac:dyDescent="0.25">
      <c r="B7">
        <v>1010</v>
      </c>
      <c r="C7" t="s">
        <v>20</v>
      </c>
      <c r="D7">
        <v>29</v>
      </c>
      <c r="E7" s="1">
        <v>4700</v>
      </c>
      <c r="F7" t="s">
        <v>30</v>
      </c>
      <c r="G7" s="13" t="s">
        <v>9</v>
      </c>
      <c r="H7" s="1">
        <f>(100%-EPFEmployee)*TblEmployee[[#This Row],[Basic Salary]]</f>
        <v>4183</v>
      </c>
      <c r="I7" s="9">
        <f>TblEmployee[[#This Row],[Monthly Salary]]</f>
        <v>4183</v>
      </c>
    </row>
    <row r="8" spans="2:9" x14ac:dyDescent="0.25">
      <c r="B8">
        <v>1012</v>
      </c>
      <c r="C8" t="s">
        <v>21</v>
      </c>
      <c r="D8">
        <v>35</v>
      </c>
      <c r="E8" s="1">
        <v>5340</v>
      </c>
      <c r="F8" t="s">
        <v>30</v>
      </c>
      <c r="G8" s="13" t="s">
        <v>11</v>
      </c>
      <c r="H8" s="1">
        <f>(100%-EPFEmployee)*TblEmployee[[#This Row],[Basic Salary]]</f>
        <v>4752.6000000000004</v>
      </c>
      <c r="I8" s="9">
        <f>TblEmployee[[#This Row],[Monthly Salary]]</f>
        <v>4752.6000000000004</v>
      </c>
    </row>
    <row r="9" spans="2:9" x14ac:dyDescent="0.25">
      <c r="B9">
        <v>1015</v>
      </c>
      <c r="C9" t="s">
        <v>22</v>
      </c>
      <c r="D9">
        <v>40</v>
      </c>
      <c r="E9" s="1">
        <v>6500</v>
      </c>
      <c r="F9" t="s">
        <v>30</v>
      </c>
      <c r="G9" s="13" t="s">
        <v>7</v>
      </c>
      <c r="H9" s="1">
        <f>(100%-EPFEmployee)*TblEmployee[[#This Row],[Basic Salary]]</f>
        <v>5785</v>
      </c>
      <c r="I9" s="9">
        <f>TblEmployee[[#This Row],[Monthly Salary]]</f>
        <v>5785</v>
      </c>
    </row>
    <row r="10" spans="2:9" x14ac:dyDescent="0.25">
      <c r="B10">
        <v>1017</v>
      </c>
      <c r="C10" t="s">
        <v>23</v>
      </c>
      <c r="D10">
        <v>32</v>
      </c>
      <c r="E10" s="1">
        <v>5500</v>
      </c>
      <c r="F10" t="s">
        <v>30</v>
      </c>
      <c r="G10" s="13" t="s">
        <v>12</v>
      </c>
      <c r="H10" s="1">
        <f>(100%-EPFEmployee)*TblEmployee[[#This Row],[Basic Salary]]</f>
        <v>4895</v>
      </c>
      <c r="I10" s="9">
        <f>TblEmployee[[#This Row],[Monthly Salary]]</f>
        <v>4895</v>
      </c>
    </row>
    <row r="11" spans="2:9" x14ac:dyDescent="0.25">
      <c r="B11">
        <v>1020</v>
      </c>
      <c r="C11" t="s">
        <v>24</v>
      </c>
      <c r="D11">
        <v>28</v>
      </c>
      <c r="E11" s="1">
        <v>5600</v>
      </c>
      <c r="F11" t="s">
        <v>30</v>
      </c>
      <c r="G11" s="13" t="s">
        <v>13</v>
      </c>
      <c r="H11" s="1">
        <f>(100%-EPFEmployee)*TblEmployee[[#This Row],[Basic Salary]]</f>
        <v>4984</v>
      </c>
      <c r="I11" s="9">
        <f>TblEmployee[[#This Row],[Monthly Salary]]</f>
        <v>4984</v>
      </c>
    </row>
    <row r="12" spans="2:9" x14ac:dyDescent="0.25">
      <c r="B12">
        <v>1022</v>
      </c>
      <c r="C12" t="s">
        <v>25</v>
      </c>
      <c r="D12">
        <v>30</v>
      </c>
      <c r="E12" s="1">
        <v>5780</v>
      </c>
      <c r="F12" t="s">
        <v>30</v>
      </c>
      <c r="G12" s="13" t="s">
        <v>32</v>
      </c>
      <c r="H12" s="1">
        <f>(100%-EPFEmployee)*TblEmployee[[#This Row],[Basic Salary]]</f>
        <v>5144.2</v>
      </c>
      <c r="I12" s="9">
        <f>TblEmployee[[#This Row],[Monthly Salary]]</f>
        <v>5144.2</v>
      </c>
    </row>
    <row r="13" spans="2:9" x14ac:dyDescent="0.25">
      <c r="B13">
        <v>1028</v>
      </c>
      <c r="C13" t="s">
        <v>26</v>
      </c>
      <c r="D13">
        <v>25</v>
      </c>
      <c r="E13" s="1">
        <v>4325</v>
      </c>
      <c r="F13" t="s">
        <v>31</v>
      </c>
      <c r="G13" s="13" t="s">
        <v>13</v>
      </c>
      <c r="H13" s="1">
        <f>(100%-EPFEmployee)*TblEmployee[[#This Row],[Basic Salary]]</f>
        <v>3849.25</v>
      </c>
      <c r="I13" s="9">
        <f>TblEmployee[[#This Row],[Monthly Salary]]</f>
        <v>3849.25</v>
      </c>
    </row>
    <row r="14" spans="2:9" x14ac:dyDescent="0.25">
      <c r="B14">
        <v>1030</v>
      </c>
      <c r="C14" t="s">
        <v>27</v>
      </c>
      <c r="D14">
        <v>27</v>
      </c>
      <c r="E14" s="1">
        <v>4340</v>
      </c>
      <c r="F14" t="s">
        <v>30</v>
      </c>
      <c r="G14" s="13" t="s">
        <v>11</v>
      </c>
      <c r="H14" s="1">
        <f>(100%-EPFEmployee)*TblEmployee[[#This Row],[Basic Salary]]</f>
        <v>3862.6</v>
      </c>
      <c r="I14" s="9">
        <f>TblEmployee[[#This Row],[Monthly Salary]]</f>
        <v>3862.6</v>
      </c>
    </row>
    <row r="15" spans="2:9" x14ac:dyDescent="0.25">
      <c r="B15">
        <v>1032</v>
      </c>
      <c r="C15" t="s">
        <v>28</v>
      </c>
      <c r="D15">
        <v>26</v>
      </c>
      <c r="E15" s="1">
        <v>5345</v>
      </c>
      <c r="F15" t="s">
        <v>31</v>
      </c>
      <c r="G15" s="13" t="s">
        <v>13</v>
      </c>
      <c r="H15" s="1">
        <f>(100%-EPFEmployee)*TblEmployee[[#This Row],[Basic Salary]]</f>
        <v>4757.05</v>
      </c>
      <c r="I15" s="9">
        <f>TblEmployee[[#This Row],[Monthly Salary]]</f>
        <v>4757.05</v>
      </c>
    </row>
    <row r="18" spans="7:9" x14ac:dyDescent="0.25">
      <c r="G18" t="s">
        <v>3</v>
      </c>
      <c r="H18" t="s">
        <v>85</v>
      </c>
    </row>
    <row r="19" spans="7:9" x14ac:dyDescent="0.25">
      <c r="G19" t="s">
        <v>11</v>
      </c>
      <c r="H19">
        <f>COUNTIF(TblEmployee[Department],G19)</f>
        <v>3</v>
      </c>
      <c r="I19" t="str">
        <f ca="1">_xlfn.FORMULATEXT(H19)</f>
        <v>=COUNTIF(TblEmployee[Department],G19)</v>
      </c>
    </row>
  </sheetData>
  <conditionalFormatting sqref="H3:H15">
    <cfRule type="colorScale" priority="5">
      <colorScale>
        <cfvo type="min"/>
        <cfvo type="max"/>
        <color rgb="FFFCFCFF"/>
        <color rgb="FFF8696B"/>
      </colorScale>
    </cfRule>
  </conditionalFormatting>
  <conditionalFormatting sqref="D3:D15">
    <cfRule type="cellIs" dxfId="3" priority="3" operator="greaterThanOrEqual">
      <formula>35</formula>
    </cfRule>
    <cfRule type="cellIs" dxfId="2" priority="4" operator="lessThan">
      <formula>25</formula>
    </cfRule>
  </conditionalFormatting>
  <conditionalFormatting sqref="B3:B15">
    <cfRule type="duplicateValues" dxfId="1" priority="2"/>
  </conditionalFormatting>
  <conditionalFormatting sqref="I3:I15">
    <cfRule type="dataBar" priority="1">
      <dataBar showValue="0">
        <cfvo type="min"/>
        <cfvo type="max"/>
        <color rgb="FFD6007B"/>
      </dataBar>
      <extLst>
        <ext xmlns:x14="http://schemas.microsoft.com/office/spreadsheetml/2009/9/main" uri="{B025F937-C7B1-47D3-B67F-A62EFF666E3E}">
          <x14:id>{5B51B660-14D9-4889-80C8-DE1AF3224BFC}</x14:id>
        </ext>
      </extLst>
    </cfRule>
  </conditionalFormatting>
  <dataValidations xWindow="351" yWindow="323" count="4">
    <dataValidation type="whole" allowBlank="1" showInputMessage="1" showErrorMessage="1" errorTitle="Age Error" error="Invalid Age!" prompt="Valid age as Employeee in Malaysia is in between 16 to 60 (Inclusive)" sqref="D3:D15" xr:uid="{32C1B5A5-BBA6-44F3-BB36-284AF02C87BB}">
      <formula1>16</formula1>
      <formula2>60</formula2>
    </dataValidation>
    <dataValidation type="decimal" operator="greaterThanOrEqual" allowBlank="1" showInputMessage="1" showErrorMessage="1" errorTitle="Basic Salary Error" error="Invalid Basic Salary!" prompt="The minimum Salary in Malaysia is $1200" sqref="E3:E15" xr:uid="{1D432343-E80B-4D2A-A497-166B2F9E4F29}">
      <formula1>1200</formula1>
    </dataValidation>
    <dataValidation type="list" allowBlank="1" showInputMessage="1" showErrorMessage="1" sqref="F3:F15" xr:uid="{0E9ED73C-F179-45ED-9709-188F4776029C}">
      <formula1>"Male,Female,Others"</formula1>
    </dataValidation>
    <dataValidation type="list" allowBlank="1" showInputMessage="1" showErrorMessage="1" sqref="G3:G15 G19" xr:uid="{AA2A1606-F345-45C0-85D2-998B87317A0F}">
      <formula1>INDIRECT("TblDepartment[Department Name]")</formula1>
    </dataValidation>
  </dataValidation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B51B660-14D9-4889-80C8-DE1AF3224B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I3:I15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97D0C-6B7E-469A-89EB-A32613F2AC34}">
  <sheetPr codeName="Sheet9"/>
  <dimension ref="B2:F22"/>
  <sheetViews>
    <sheetView topLeftCell="A4" zoomScale="115" zoomScaleNormal="115" workbookViewId="0">
      <selection activeCell="D18" sqref="D18"/>
    </sheetView>
  </sheetViews>
  <sheetFormatPr defaultRowHeight="15" x14ac:dyDescent="0.25"/>
  <cols>
    <col min="1" max="1" width="2.7109375" customWidth="1"/>
    <col min="2" max="2" width="51.85546875" bestFit="1" customWidth="1"/>
    <col min="3" max="3" width="12.28515625" bestFit="1" customWidth="1"/>
    <col min="4" max="4" width="68.7109375" bestFit="1" customWidth="1"/>
    <col min="5" max="5" width="11.42578125" customWidth="1"/>
  </cols>
  <sheetData>
    <row r="2" spans="2:4" x14ac:dyDescent="0.25">
      <c r="B2" t="s">
        <v>64</v>
      </c>
      <c r="C2">
        <f>COUNTA(TblEmployee[EID])</f>
        <v>13</v>
      </c>
      <c r="D2" t="str">
        <f ca="1">_xlfn.FORMULATEXT(C2)</f>
        <v>=COUNTA(TblEmployee[EID])</v>
      </c>
    </row>
    <row r="3" spans="2:4" x14ac:dyDescent="0.25">
      <c r="B3" t="s">
        <v>65</v>
      </c>
      <c r="C3">
        <f>COUNTIF(TblEmployee[Department],"IT")</f>
        <v>4</v>
      </c>
      <c r="D3" t="str">
        <f ca="1">_xlfn.FORMULATEXT(C3)</f>
        <v>=COUNTIF(TblEmployee[Department],"IT")</v>
      </c>
    </row>
    <row r="4" spans="2:4" x14ac:dyDescent="0.25">
      <c r="B4" t="s">
        <v>66</v>
      </c>
      <c r="C4">
        <f>COUNTIFS(TblEmployee[Department],"IT",TblEmployee[Gender],"Male")</f>
        <v>3</v>
      </c>
      <c r="D4" t="str">
        <f ca="1">_xlfn.FORMULATEXT(C4)</f>
        <v>=COUNTIFS(TblEmployee[Department],"IT",TblEmployee[Gender],"Male")</v>
      </c>
    </row>
    <row r="6" spans="2:4" x14ac:dyDescent="0.25">
      <c r="B6" t="s">
        <v>67</v>
      </c>
      <c r="C6">
        <f>COUNTIF(TblEmployee[Basic Salary],"&gt;5000")</f>
        <v>7</v>
      </c>
      <c r="D6" t="str">
        <f ca="1">_xlfn.FORMULATEXT(C6)</f>
        <v>=COUNTIF(TblEmployee[Basic Salary],"&gt;5000")</v>
      </c>
    </row>
    <row r="7" spans="2:4" x14ac:dyDescent="0.25">
      <c r="B7" t="s">
        <v>68</v>
      </c>
      <c r="C7">
        <f>COUNTIFS(TblEmployee[Gender],"Male",TblEmployee[Basic Salary],"&gt;5000")</f>
        <v>5</v>
      </c>
      <c r="D7" t="str">
        <f ca="1">_xlfn.FORMULATEXT(C7)</f>
        <v>=COUNTIFS(TblEmployee[Gender],"Male",TblEmployee[Basic Salary],"&gt;5000")</v>
      </c>
    </row>
    <row r="9" spans="2:4" x14ac:dyDescent="0.25">
      <c r="B9" t="s">
        <v>69</v>
      </c>
      <c r="C9" s="9">
        <f>SUM(TblEmployee[Monthly Salary])</f>
        <v>59300.7</v>
      </c>
      <c r="D9" t="str">
        <f ca="1">_xlfn.FORMULATEXT(C9)</f>
        <v>=SUM(TblEmployee[Monthly Salary])</v>
      </c>
    </row>
    <row r="10" spans="2:4" x14ac:dyDescent="0.25">
      <c r="B10" t="s">
        <v>70</v>
      </c>
      <c r="C10" s="1">
        <f>SUMIF(TblEmployee[Gender],"Female",TblEmployee[Monthly Salary])</f>
        <v>13145.3</v>
      </c>
      <c r="D10" t="str">
        <f ca="1">_xlfn.FORMULATEXT(C10)</f>
        <v>=SUMIF(TblEmployee[Gender],"Female",TblEmployee[Monthly Salary])</v>
      </c>
    </row>
    <row r="11" spans="2:4" x14ac:dyDescent="0.25">
      <c r="B11" t="s">
        <v>71</v>
      </c>
      <c r="C11" s="1">
        <f>SUMIF(TblEmployee[Monthly Salary],"&gt;5000",TblEmployee[Monthly Salary])</f>
        <v>10929.2</v>
      </c>
      <c r="D11" t="str">
        <f ca="1">_xlfn.FORMULATEXT(C11)</f>
        <v>=SUMIF(TblEmployee[Monthly Salary],"&gt;5000",TblEmployee[Monthly Salary])</v>
      </c>
    </row>
    <row r="12" spans="2:4" x14ac:dyDescent="0.25">
      <c r="C12" s="1">
        <f>SUMIF(TblEmployee[Monthly Salary],"&gt;5000")</f>
        <v>10929.2</v>
      </c>
      <c r="D12" t="str">
        <f ca="1">_xlfn.FORMULATEXT(C12)</f>
        <v>=SUMIF(TblEmployee[Monthly Salary],"&gt;5000")</v>
      </c>
    </row>
    <row r="13" spans="2:4" x14ac:dyDescent="0.25">
      <c r="B13" t="s">
        <v>72</v>
      </c>
      <c r="C13" s="1">
        <f>SUMIFS(TblEmployee[Monthly Salary],TblEmployee[Department],"IT",TblEmployee[Gender],"Male")</f>
        <v>14062</v>
      </c>
      <c r="D13" t="str">
        <f ca="1">_xlfn.FORMULATEXT(C13)</f>
        <v>=SUMIFS(TblEmployee[Monthly Salary],TblEmployee[Department],"IT",TblEmployee[Gender],"Male")</v>
      </c>
    </row>
    <row r="15" spans="2:4" x14ac:dyDescent="0.25">
      <c r="B15" t="s">
        <v>73</v>
      </c>
      <c r="C15">
        <f>MAX(TblEmployee[Age])</f>
        <v>40</v>
      </c>
      <c r="D15" t="str">
        <f ca="1">_xlfn.FORMULATEXT(C15)</f>
        <v>=MAX(TblEmployee[Age])</v>
      </c>
    </row>
    <row r="16" spans="2:4" x14ac:dyDescent="0.25">
      <c r="B16" t="s">
        <v>74</v>
      </c>
      <c r="C16">
        <f t="array" ref="C16">MAX(IF(TblEmployee[Gender]="Female",TblEmployee[Age]))</f>
        <v>26</v>
      </c>
      <c r="D16" t="str">
        <f ca="1">_xlfn.FORMULATEXT(C16)</f>
        <v>{=MAX(IF(TblEmployee[Gender]="Female",TblEmployee[Age]))}</v>
      </c>
    </row>
    <row r="17" spans="2:6" x14ac:dyDescent="0.25">
      <c r="C17">
        <f>DMAX(TblEmployee[[#Headers],[#Data]],"Age",E17:E18)</f>
        <v>26</v>
      </c>
      <c r="D17" t="str">
        <f t="shared" ref="D17:D18" ca="1" si="0">_xlfn.FORMULATEXT(C17)</f>
        <v>=DMAX(TblEmployee[[#Headers],[#Data]],"Age",E17:E18)</v>
      </c>
      <c r="E17" t="s">
        <v>2</v>
      </c>
    </row>
    <row r="18" spans="2:6" x14ac:dyDescent="0.25">
      <c r="E18" t="s">
        <v>31</v>
      </c>
    </row>
    <row r="20" spans="2:6" x14ac:dyDescent="0.25">
      <c r="B20" t="s">
        <v>75</v>
      </c>
      <c r="C20">
        <f>DAVERAGE(TblEmployee[[#Headers],[#Data]],"Basic Salary",E20:E22)</f>
        <v>5120</v>
      </c>
      <c r="D20" t="str">
        <f ca="1">_xlfn.FORMULATEXT(C20)</f>
        <v>=DAVERAGE(TblEmployee[[#Headers],[#Data]],"Basic Salary",E20:E22)</v>
      </c>
      <c r="E20" t="s">
        <v>3</v>
      </c>
      <c r="F20" t="s">
        <v>2</v>
      </c>
    </row>
    <row r="21" spans="2:6" x14ac:dyDescent="0.25">
      <c r="B21" t="s">
        <v>76</v>
      </c>
      <c r="C21">
        <f>DAVERAGE(TblEmployee[[#Headers],[#Data]],"Basic Salary",E20:F22)</f>
        <v>5125</v>
      </c>
      <c r="D21" t="str">
        <f ca="1">_xlfn.FORMULATEXT(C21)</f>
        <v>=DAVERAGE(TblEmployee[[#Headers],[#Data]],"Basic Salary",E20:F22)</v>
      </c>
      <c r="E21" t="s">
        <v>9</v>
      </c>
      <c r="F21" t="s">
        <v>30</v>
      </c>
    </row>
    <row r="22" spans="2:6" x14ac:dyDescent="0.25">
      <c r="E22" t="s">
        <v>7</v>
      </c>
      <c r="F22" t="s">
        <v>30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E7654-27A0-4679-9F37-6BDE9D8EA93D}">
  <sheetPr codeName="Sheet10"/>
  <dimension ref="E4:I10"/>
  <sheetViews>
    <sheetView zoomScale="145" zoomScaleNormal="145" workbookViewId="0">
      <selection activeCell="L7" sqref="L7"/>
    </sheetView>
  </sheetViews>
  <sheetFormatPr defaultRowHeight="15" x14ac:dyDescent="0.25"/>
  <cols>
    <col min="6" max="6" width="9.5703125" bestFit="1" customWidth="1"/>
    <col min="7" max="7" width="11.5703125" customWidth="1"/>
  </cols>
  <sheetData>
    <row r="4" spans="5:9" x14ac:dyDescent="0.25">
      <c r="E4" t="s">
        <v>79</v>
      </c>
      <c r="F4" t="s">
        <v>77</v>
      </c>
      <c r="G4" t="s">
        <v>78</v>
      </c>
      <c r="H4" t="s">
        <v>83</v>
      </c>
    </row>
    <row r="5" spans="5:9" x14ac:dyDescent="0.25">
      <c r="E5" t="s">
        <v>80</v>
      </c>
      <c r="F5">
        <v>1.5</v>
      </c>
      <c r="G5">
        <v>5</v>
      </c>
      <c r="H5">
        <f>F5*G5</f>
        <v>7.5</v>
      </c>
    </row>
    <row r="6" spans="5:9" x14ac:dyDescent="0.25">
      <c r="E6" t="s">
        <v>81</v>
      </c>
      <c r="F6">
        <v>2.5</v>
      </c>
      <c r="G6">
        <v>10</v>
      </c>
      <c r="H6">
        <f t="shared" ref="H6:H7" si="0">F6*G6</f>
        <v>25</v>
      </c>
    </row>
    <row r="7" spans="5:9" x14ac:dyDescent="0.25">
      <c r="E7" t="s">
        <v>82</v>
      </c>
      <c r="F7">
        <v>20.5</v>
      </c>
      <c r="G7">
        <v>6</v>
      </c>
      <c r="H7">
        <f t="shared" si="0"/>
        <v>123</v>
      </c>
    </row>
    <row r="8" spans="5:9" x14ac:dyDescent="0.25">
      <c r="G8" t="s">
        <v>84</v>
      </c>
      <c r="H8">
        <f>SUM(H5:H7)</f>
        <v>155.5</v>
      </c>
    </row>
    <row r="10" spans="5:9" x14ac:dyDescent="0.25">
      <c r="H10">
        <f>SUMPRODUCT(F5:F7,G5:G7)</f>
        <v>155.5</v>
      </c>
      <c r="I10" t="str">
        <f ca="1">_xlfn.FORMULATEXT(H10)</f>
        <v>=SUMPRODUCT(F5:F7,G5:G7)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C28ED-A41E-4205-ABFE-6DA172A47B14}">
  <sheetPr codeName="Sheet7"/>
  <dimension ref="C2:K8"/>
  <sheetViews>
    <sheetView zoomScale="130" zoomScaleNormal="130" workbookViewId="0">
      <selection activeCell="I15" sqref="I15"/>
    </sheetView>
  </sheetViews>
  <sheetFormatPr defaultRowHeight="15" x14ac:dyDescent="0.25"/>
  <cols>
    <col min="1" max="1" width="3" customWidth="1"/>
    <col min="2" max="2" width="4.5703125" customWidth="1"/>
    <col min="3" max="3" width="6.5703125" customWidth="1"/>
    <col min="4" max="4" width="13.28515625" bestFit="1" customWidth="1"/>
    <col min="5" max="8" width="4.7109375" customWidth="1"/>
    <col min="9" max="9" width="9.28515625" customWidth="1"/>
    <col min="10" max="10" width="26" bestFit="1" customWidth="1"/>
  </cols>
  <sheetData>
    <row r="2" spans="3:11" x14ac:dyDescent="0.25">
      <c r="C2" t="s">
        <v>0</v>
      </c>
      <c r="D2" t="s">
        <v>1</v>
      </c>
      <c r="E2" t="s">
        <v>34</v>
      </c>
      <c r="F2" t="s">
        <v>35</v>
      </c>
      <c r="G2" t="s">
        <v>36</v>
      </c>
      <c r="H2" t="s">
        <v>37</v>
      </c>
      <c r="I2" t="s">
        <v>89</v>
      </c>
      <c r="J2" t="s">
        <v>39</v>
      </c>
      <c r="K2" t="s">
        <v>90</v>
      </c>
    </row>
    <row r="3" spans="3:11" x14ac:dyDescent="0.25">
      <c r="C3">
        <v>1000</v>
      </c>
      <c r="D3" t="str">
        <f>IF(TblKPI[[#This Row],[EID]]&lt;&gt;"",VLOOKUP(TblKPI[[#This Row],[EID]],TblEmployee[],2,FALSE),"")</f>
        <v>Tong Sam Pah</v>
      </c>
      <c r="E3">
        <v>95</v>
      </c>
      <c r="F3">
        <v>88</v>
      </c>
      <c r="G3">
        <v>78</v>
      </c>
      <c r="H3">
        <v>65</v>
      </c>
      <c r="I3" s="16">
        <f>IFERROR(AVERAGE(TblKPI[[#This Row],[Q1]:[Q4]]),"")</f>
        <v>81.5</v>
      </c>
      <c r="J3" t="str">
        <f>IFERROR(VLOOKUP(TblKPI[[#This Row],[Average]],TblAction[],2,TRUE),"")</f>
        <v>Promotion</v>
      </c>
    </row>
    <row r="4" spans="3:11" x14ac:dyDescent="0.25">
      <c r="C4">
        <v>1002</v>
      </c>
      <c r="D4" t="str">
        <f>IF(TblKPI[[#This Row],[EID]]&lt;&gt;"",VLOOKUP(TblKPI[[#This Row],[EID]],TblEmployee[],2,FALSE),"")</f>
        <v>Yong Tau Foo</v>
      </c>
      <c r="E4">
        <v>30</v>
      </c>
      <c r="F4">
        <v>40</v>
      </c>
      <c r="G4">
        <v>55</v>
      </c>
      <c r="H4">
        <v>70</v>
      </c>
      <c r="I4" s="16">
        <f>IFERROR(AVERAGE(TblKPI[[#This Row],[Q1]:[Q4]]),"")</f>
        <v>48.75</v>
      </c>
      <c r="J4" t="str">
        <f>IFERROR(VLOOKUP(TblKPI[[#This Row],[Average]],TblAction[],2,TRUE),"")</f>
        <v xml:space="preserve"> </v>
      </c>
    </row>
    <row r="5" spans="3:11" x14ac:dyDescent="0.25">
      <c r="C5">
        <v>1005</v>
      </c>
      <c r="D5" t="str">
        <f>IF(TblKPI[[#This Row],[EID]]&lt;&gt;"",VLOOKUP(TblKPI[[#This Row],[EID]],TblEmployee[],2,FALSE),"")</f>
        <v>Low Mee</v>
      </c>
      <c r="E5">
        <v>65</v>
      </c>
      <c r="F5">
        <v>70</v>
      </c>
      <c r="G5">
        <v>60</v>
      </c>
      <c r="H5">
        <v>65</v>
      </c>
      <c r="I5" s="16">
        <f>IFERROR(AVERAGE(TblKPI[[#This Row],[Q1]:[Q4]]),"")</f>
        <v>65</v>
      </c>
      <c r="J5" t="str">
        <f>IFERROR(VLOOKUP(TblKPI[[#This Row],[Average]],TblAction[],2,TRUE),"")</f>
        <v xml:space="preserve"> </v>
      </c>
    </row>
    <row r="6" spans="3:11" x14ac:dyDescent="0.25">
      <c r="C6">
        <v>1008</v>
      </c>
      <c r="D6" t="str">
        <f>IF(TblKPI[[#This Row],[EID]]&lt;&gt;"",VLOOKUP(TblKPI[[#This Row],[EID]],TblEmployee[],2,FALSE),"")</f>
        <v>Low Shi Fun</v>
      </c>
      <c r="E6">
        <v>40</v>
      </c>
      <c r="F6">
        <v>30</v>
      </c>
      <c r="G6">
        <v>35</v>
      </c>
      <c r="H6">
        <v>25</v>
      </c>
      <c r="I6" s="16">
        <f>IFERROR(AVERAGE(TblKPI[[#This Row],[Q1]:[Q4]]),"")</f>
        <v>32.5</v>
      </c>
      <c r="J6" t="str">
        <f>IFERROR(VLOOKUP(TblKPI[[#This Row],[Average]],TblAction[],2,TRUE),"")</f>
        <v>Warning Letter</v>
      </c>
    </row>
    <row r="7" spans="3:11" x14ac:dyDescent="0.25">
      <c r="C7">
        <v>1010</v>
      </c>
      <c r="D7" s="11" t="str">
        <f>IF(TblKPI[[#This Row],[EID]]&lt;&gt;"",VLOOKUP(TblKPI[[#This Row],[EID]],TblEmployee[],2,FALSE),"")</f>
        <v>Ali</v>
      </c>
      <c r="E7">
        <v>35</v>
      </c>
      <c r="F7">
        <v>65</v>
      </c>
      <c r="G7">
        <v>80</v>
      </c>
      <c r="H7">
        <v>99</v>
      </c>
      <c r="I7" s="16">
        <f>IFERROR(AVERAGE(TblKPI[[#This Row],[Q1]:[Q4]]),"")</f>
        <v>69.75</v>
      </c>
      <c r="J7" s="11" t="str">
        <f>IFERROR(VLOOKUP(TblKPI[[#This Row],[Average]],TblAction[],2,TRUE),"")</f>
        <v xml:space="preserve"> </v>
      </c>
    </row>
    <row r="8" spans="3:11" x14ac:dyDescent="0.25">
      <c r="C8">
        <v>1012</v>
      </c>
      <c r="D8" s="11" t="str">
        <f>IF(TblKPI[[#This Row],[EID]]&lt;&gt;"",VLOOKUP(TblKPI[[#This Row],[EID]],TblEmployee[],2,FALSE),"")</f>
        <v>Abu</v>
      </c>
      <c r="E8">
        <v>95</v>
      </c>
      <c r="F8">
        <v>98</v>
      </c>
      <c r="G8">
        <v>98</v>
      </c>
      <c r="H8">
        <v>97</v>
      </c>
      <c r="I8" s="16">
        <f>IFERROR(AVERAGE(TblKPI[[#This Row],[Q1]:[Q4]]),"")</f>
        <v>97</v>
      </c>
      <c r="J8" s="11" t="str">
        <f>IFERROR(VLOOKUP(TblKPI[[#This Row],[Average]],TblAction[],2,TRUE),"")</f>
        <v>Increase Salary + Promotion</v>
      </c>
    </row>
  </sheetData>
  <conditionalFormatting sqref="C3:C8">
    <cfRule type="duplicateValues" dxfId="0" priority="1"/>
  </conditionalFormatting>
  <dataValidations count="2">
    <dataValidation type="list" allowBlank="1" showInputMessage="1" showErrorMessage="1" sqref="C3:C8" xr:uid="{56C6E389-1C1A-4189-A0B1-569F2DA1A076}">
      <formula1>INDIRECT("TblEmployee[EID]")</formula1>
    </dataValidation>
    <dataValidation type="decimal" allowBlank="1" showInputMessage="1" showErrorMessage="1" sqref="E3:H8" xr:uid="{09829FAA-84DA-47C5-B458-4FA340B90634}">
      <formula1>0</formula1>
      <formula2>100</formula2>
    </dataValidation>
  </dataValidations>
  <pageMargins left="0.7" right="0.7" top="0.75" bottom="0.75" header="0.3" footer="0.3"/>
  <ignoredErrors>
    <ignoredError sqref="I3" calculatedColumn="1"/>
  </ignoredErrors>
  <tableParts count="1">
    <tablePart r:id="rId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DC246AF8-BCB3-4B8C-BD7A-8CB24AE42B7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KPI!E3:H3</xm:f>
              <xm:sqref>K3</xm:sqref>
            </x14:sparkline>
            <x14:sparkline>
              <xm:f>KPI!E4:H4</xm:f>
              <xm:sqref>K4</xm:sqref>
            </x14:sparkline>
            <x14:sparkline>
              <xm:f>KPI!E5:H5</xm:f>
              <xm:sqref>K5</xm:sqref>
            </x14:sparkline>
            <x14:sparkline>
              <xm:f>KPI!E6:H6</xm:f>
              <xm:sqref>K6</xm:sqref>
            </x14:sparkline>
            <x14:sparkline>
              <xm:f>KPI!E7:H7</xm:f>
              <xm:sqref>K7</xm:sqref>
            </x14:sparkline>
            <x14:sparkline>
              <xm:f>KPI!E8:H8</xm:f>
              <xm:sqref>K8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B164B-EEA8-49EF-B75F-18AA317BA959}">
  <sheetPr codeName="Sheet2"/>
  <dimension ref="A2:K27"/>
  <sheetViews>
    <sheetView topLeftCell="A16" zoomScale="160" zoomScaleNormal="160" workbookViewId="0">
      <selection activeCell="E29" sqref="E29"/>
    </sheetView>
  </sheetViews>
  <sheetFormatPr defaultRowHeight="15" x14ac:dyDescent="0.25"/>
  <cols>
    <col min="1" max="1" width="4.7109375" customWidth="1"/>
    <col min="2" max="2" width="17.42578125" customWidth="1"/>
    <col min="3" max="3" width="11.28515625" customWidth="1"/>
    <col min="4" max="4" width="20.42578125" bestFit="1" customWidth="1"/>
    <col min="5" max="5" width="26" bestFit="1" customWidth="1"/>
    <col min="10" max="10" width="19.85546875" bestFit="1" customWidth="1"/>
  </cols>
  <sheetData>
    <row r="2" spans="1:11" x14ac:dyDescent="0.25">
      <c r="A2" t="s">
        <v>60</v>
      </c>
      <c r="B2" t="s">
        <v>10</v>
      </c>
      <c r="C2" t="s">
        <v>29</v>
      </c>
      <c r="D2" t="s">
        <v>33</v>
      </c>
      <c r="E2" t="s">
        <v>60</v>
      </c>
    </row>
    <row r="3" spans="1:11" x14ac:dyDescent="0.25">
      <c r="A3" t="s">
        <v>60</v>
      </c>
      <c r="B3" t="s">
        <v>9</v>
      </c>
      <c r="C3" t="s">
        <v>20</v>
      </c>
      <c r="D3">
        <v>5</v>
      </c>
      <c r="E3" t="s">
        <v>60</v>
      </c>
    </row>
    <row r="4" spans="1:11" x14ac:dyDescent="0.25">
      <c r="A4" t="s">
        <v>60</v>
      </c>
      <c r="B4" t="s">
        <v>11</v>
      </c>
      <c r="C4" t="s">
        <v>21</v>
      </c>
      <c r="D4">
        <v>7</v>
      </c>
      <c r="E4" t="s">
        <v>60</v>
      </c>
    </row>
    <row r="5" spans="1:11" x14ac:dyDescent="0.25">
      <c r="A5" t="s">
        <v>60</v>
      </c>
      <c r="B5" t="s">
        <v>7</v>
      </c>
      <c r="C5" t="s">
        <v>22</v>
      </c>
      <c r="D5">
        <v>12</v>
      </c>
      <c r="E5" t="s">
        <v>60</v>
      </c>
      <c r="G5" s="3">
        <v>1</v>
      </c>
      <c r="H5" s="3" t="s">
        <v>61</v>
      </c>
    </row>
    <row r="6" spans="1:11" x14ac:dyDescent="0.25">
      <c r="A6" t="s">
        <v>60</v>
      </c>
      <c r="B6" t="s">
        <v>12</v>
      </c>
      <c r="C6" t="s">
        <v>23</v>
      </c>
      <c r="D6">
        <v>24</v>
      </c>
      <c r="E6" t="s">
        <v>60</v>
      </c>
      <c r="G6" s="3">
        <v>2</v>
      </c>
      <c r="H6" s="3"/>
      <c r="J6">
        <f>COUNT(Data)</f>
        <v>4</v>
      </c>
      <c r="K6" t="str">
        <f ca="1">_xlfn.FORMULATEXT(J6)</f>
        <v>=COUNT(Data)</v>
      </c>
    </row>
    <row r="7" spans="1:11" x14ac:dyDescent="0.25">
      <c r="A7" t="s">
        <v>60</v>
      </c>
      <c r="B7" t="s">
        <v>13</v>
      </c>
      <c r="C7" t="s">
        <v>24</v>
      </c>
      <c r="D7">
        <v>35</v>
      </c>
      <c r="E7" t="s">
        <v>60</v>
      </c>
      <c r="G7" s="3" t="s">
        <v>59</v>
      </c>
      <c r="H7" s="3">
        <v>4</v>
      </c>
      <c r="J7">
        <f>COUNTA(Data)</f>
        <v>5</v>
      </c>
      <c r="K7" t="str">
        <f ca="1">_xlfn.FORMULATEXT(J7)</f>
        <v>=COUNTA(Data)</v>
      </c>
    </row>
    <row r="8" spans="1:11" x14ac:dyDescent="0.25">
      <c r="A8" t="s">
        <v>60</v>
      </c>
      <c r="B8" t="s">
        <v>32</v>
      </c>
      <c r="C8" t="s">
        <v>25</v>
      </c>
      <c r="D8">
        <v>8</v>
      </c>
      <c r="E8" t="s">
        <v>60</v>
      </c>
      <c r="G8" s="3"/>
      <c r="H8" s="3">
        <v>0</v>
      </c>
      <c r="J8">
        <f>COUNTBLANK(Data)</f>
        <v>5</v>
      </c>
      <c r="K8" t="str">
        <f ca="1">_xlfn.FORMULATEXT(J8)</f>
        <v>=COUNTBLANK(Data)</v>
      </c>
    </row>
    <row r="9" spans="1:11" x14ac:dyDescent="0.25">
      <c r="A9" t="s">
        <v>60</v>
      </c>
      <c r="B9" t="s">
        <v>60</v>
      </c>
      <c r="D9" t="s">
        <v>60</v>
      </c>
      <c r="F9" s="3">
        <v>3</v>
      </c>
      <c r="G9" s="3">
        <v>2</v>
      </c>
      <c r="I9">
        <f>COUNTIF(Data,"&gt;2")</f>
        <v>1</v>
      </c>
      <c r="J9" t="str">
        <f ca="1">_xlfn.FORMULATEXT(I9)</f>
        <v>=COUNTIF(Data,"&gt;2")</v>
      </c>
    </row>
    <row r="10" spans="1:11" x14ac:dyDescent="0.25">
      <c r="A10" t="s">
        <v>60</v>
      </c>
      <c r="D10" t="s">
        <v>60</v>
      </c>
      <c r="I10">
        <f>COUNTIF(Data,"&lt;&gt;2")</f>
        <v>8</v>
      </c>
      <c r="J10" t="str">
        <f ca="1">_xlfn.FORMULATEXT(I10)</f>
        <v>=COUNTIF(Data,"&lt;&gt;2")</v>
      </c>
    </row>
    <row r="11" spans="1:11" x14ac:dyDescent="0.25">
      <c r="A11" t="s">
        <v>60</v>
      </c>
      <c r="D11">
        <f>SUM(TblDepartment[No. of Employees])</f>
        <v>91</v>
      </c>
      <c r="I11">
        <f>COUNTIF(Data,"=3")</f>
        <v>1</v>
      </c>
      <c r="J11" t="str">
        <f ca="1">_xlfn.FORMULATEXT(I11)</f>
        <v>=COUNTIF(Data,"=3")</v>
      </c>
    </row>
    <row r="12" spans="1:11" x14ac:dyDescent="0.25">
      <c r="A12" t="s">
        <v>60</v>
      </c>
      <c r="C12" t="s">
        <v>60</v>
      </c>
      <c r="D12" t="s">
        <v>60</v>
      </c>
      <c r="E12">
        <f>COUNTA(B3:B8)</f>
        <v>6</v>
      </c>
      <c r="F12" t="str">
        <f ca="1">_xlfn.FORMULATEXT(E12)</f>
        <v>=COUNTA(B3:B8)</v>
      </c>
      <c r="I12">
        <f>COUNTIF(Data,"3")</f>
        <v>1</v>
      </c>
      <c r="J12" t="str">
        <f ca="1">_xlfn.FORMULATEXT(I12)</f>
        <v>=COUNTIF(Data,"3")</v>
      </c>
    </row>
    <row r="13" spans="1:11" x14ac:dyDescent="0.25">
      <c r="A13" t="s">
        <v>60</v>
      </c>
      <c r="D13" t="s">
        <v>60</v>
      </c>
      <c r="E13">
        <f>COUNTA(Departments)</f>
        <v>1</v>
      </c>
      <c r="F13" t="str">
        <f ca="1">_xlfn.FORMULATEXT(E13)</f>
        <v>=COUNTA(Departments)</v>
      </c>
    </row>
    <row r="14" spans="1:11" x14ac:dyDescent="0.25">
      <c r="E14">
        <f>COUNTA(TblDepartment[])</f>
        <v>18</v>
      </c>
      <c r="F14" t="str">
        <f ca="1">_xlfn.FORMULATEXT(E14)</f>
        <v>=COUNTA(TblDepartment)</v>
      </c>
    </row>
    <row r="15" spans="1:11" x14ac:dyDescent="0.25">
      <c r="E15">
        <f>COUNTA(TblDepartment[#Data])</f>
        <v>18</v>
      </c>
      <c r="F15" t="str">
        <f ca="1">_xlfn.FORMULATEXT(E15)</f>
        <v>=COUNTA(TblDepartment[#Data])</v>
      </c>
    </row>
    <row r="16" spans="1:11" x14ac:dyDescent="0.25">
      <c r="C16" t="s">
        <v>14</v>
      </c>
    </row>
    <row r="17" spans="3:5" x14ac:dyDescent="0.25">
      <c r="C17" t="s">
        <v>15</v>
      </c>
    </row>
    <row r="18" spans="3:5" x14ac:dyDescent="0.25">
      <c r="C18" t="s">
        <v>8</v>
      </c>
    </row>
    <row r="19" spans="3:5" x14ac:dyDescent="0.25">
      <c r="C19" t="s">
        <v>16</v>
      </c>
    </row>
    <row r="22" spans="3:5" x14ac:dyDescent="0.25">
      <c r="D22" t="s">
        <v>38</v>
      </c>
      <c r="E22" t="s">
        <v>39</v>
      </c>
    </row>
    <row r="23" spans="3:5" x14ac:dyDescent="0.25">
      <c r="D23">
        <v>0</v>
      </c>
      <c r="E23" t="s">
        <v>40</v>
      </c>
    </row>
    <row r="24" spans="3:5" x14ac:dyDescent="0.25">
      <c r="D24">
        <v>40</v>
      </c>
      <c r="E24" t="s">
        <v>41</v>
      </c>
    </row>
    <row r="25" spans="3:5" x14ac:dyDescent="0.25">
      <c r="D25">
        <v>70</v>
      </c>
      <c r="E25" t="s">
        <v>42</v>
      </c>
    </row>
    <row r="26" spans="3:5" x14ac:dyDescent="0.25">
      <c r="D26">
        <v>80</v>
      </c>
      <c r="E26" t="s">
        <v>43</v>
      </c>
    </row>
    <row r="27" spans="3:5" x14ac:dyDescent="0.25">
      <c r="D27">
        <v>90</v>
      </c>
      <c r="E27" t="s">
        <v>44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Data</vt:lpstr>
      <vt:lpstr>Housing Loan (ORG)</vt:lpstr>
      <vt:lpstr>Housing Loan</vt:lpstr>
      <vt:lpstr>Payroll</vt:lpstr>
      <vt:lpstr>Sheet3</vt:lpstr>
      <vt:lpstr>Employee</vt:lpstr>
      <vt:lpstr>Functions &amp; Formulas</vt:lpstr>
      <vt:lpstr>Sum Product</vt:lpstr>
      <vt:lpstr>KPI</vt:lpstr>
      <vt:lpstr>Lists</vt:lpstr>
      <vt:lpstr>Employee-Age</vt:lpstr>
      <vt:lpstr>'Housing Loan'!AnnualRate</vt:lpstr>
      <vt:lpstr>Payroll!BasicSalary</vt:lpstr>
      <vt:lpstr>Data</vt:lpstr>
      <vt:lpstr>'Housing Loan'!DownPayment</vt:lpstr>
      <vt:lpstr>'Housing Loan'!DurationInYears</vt:lpstr>
      <vt:lpstr>'Housing Loan'!FinancialCost</vt:lpstr>
      <vt:lpstr>'Housing Loan'!HousePrice</vt:lpstr>
      <vt:lpstr>'Housing Loan'!LoanAmount</vt:lpstr>
      <vt:lpstr>'Housing Loan'!LoanPercentage</vt:lpstr>
      <vt:lpstr>'Housing Loan'!MinNetIncome</vt:lpstr>
      <vt:lpstr>'Housing Loan'!MonthlyInstallment</vt:lpstr>
      <vt:lpstr>'Housing Loan'!TotalPayment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2015-06-05T18:17:20Z</dcterms:created>
  <dcterms:modified xsi:type="dcterms:W3CDTF">2021-06-04T08:12:59Z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548db2bb-0cad-49c9-ab1c-34abfec70957</vt:lpwstr>
  </property>
</Properties>
</file>