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Excel\"/>
    </mc:Choice>
  </mc:AlternateContent>
  <xr:revisionPtr revIDLastSave="0" documentId="13_ncr:1_{70F81EE8-263B-426E-AE13-423A2AA6FEB7}" xr6:coauthVersionLast="47" xr6:coauthVersionMax="47" xr10:uidLastSave="{00000000-0000-0000-0000-000000000000}"/>
  <bookViews>
    <workbookView xWindow="2925" yWindow="2460" windowWidth="11490" windowHeight="7830" firstSheet="2" activeTab="5" xr2:uid="{47CB8B92-E6FD-4345-9D65-E7751CF25E4D}"/>
  </bookViews>
  <sheets>
    <sheet name="Exchange Rate" sheetId="1" r:id="rId1"/>
    <sheet name="Housing Loan (ORG)" sheetId="3" r:id="rId2"/>
    <sheet name="Housing Loan" sheetId="2" r:id="rId3"/>
    <sheet name="Payroll" sheetId="4" r:id="rId4"/>
    <sheet name="PT01" sheetId="7" r:id="rId5"/>
    <sheet name="PT02" sheetId="8" r:id="rId6"/>
    <sheet name="Employee" sheetId="5" r:id="rId7"/>
    <sheet name="Lists" sheetId="6" r:id="rId8"/>
  </sheets>
  <definedNames>
    <definedName name="_xlnm._FilterDatabase" localSheetId="6" hidden="1">Employee!$B$2:$K$15</definedName>
    <definedName name="AnnualRate" localSheetId="2">'Housing Loan'!$D$6</definedName>
    <definedName name="BasicSalary" localSheetId="3">Payroll!$D$2</definedName>
    <definedName name="_xlnm.Criteria" localSheetId="6">Employee!#REF!</definedName>
    <definedName name="DownPayment" localSheetId="2">'Housing Loan'!$D$5</definedName>
    <definedName name="DurationInYears" localSheetId="2">'Housing Loan'!$D$7</definedName>
    <definedName name="EPFEmployee">11%</definedName>
    <definedName name="EPFEmployer" localSheetId="3">EPFEmployee + 1%</definedName>
    <definedName name="FinancialCost" localSheetId="2">'Housing Loan'!$D$11</definedName>
    <definedName name="HousePrice" localSheetId="2">'Housing Loan'!$D$2</definedName>
    <definedName name="LoanAmount" localSheetId="2">'Housing Loan'!$D$4</definedName>
    <definedName name="LoanPercentage" localSheetId="2">'Housing Loan'!$D$3</definedName>
    <definedName name="MinNetIncome" localSheetId="2">'Housing Loan'!$D$9</definedName>
    <definedName name="MonthlyInstallment" localSheetId="2">'Housing Loan'!$D$8</definedName>
    <definedName name="TotalPayment" localSheetId="2">'Housing Loan'!$D$10</definedName>
  </definedNames>
  <calcPr calcId="191029"/>
  <pivotCaches>
    <pivotCache cacheId="33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5" l="1"/>
  <c r="J16" i="5"/>
  <c r="F16" i="5"/>
  <c r="C16" i="5"/>
  <c r="D16" i="5"/>
  <c r="E3" i="6"/>
  <c r="E4" i="6"/>
  <c r="E5" i="6"/>
  <c r="E6" i="6"/>
  <c r="E7" i="6"/>
  <c r="E8" i="6"/>
  <c r="E9" i="6"/>
  <c r="J3" i="5"/>
  <c r="K3" i="5" s="1"/>
  <c r="J4" i="5"/>
  <c r="K4" i="5" s="1"/>
  <c r="J5" i="5"/>
  <c r="K5" i="5" s="1"/>
  <c r="J6" i="5"/>
  <c r="K6" i="5" s="1"/>
  <c r="J7" i="5"/>
  <c r="K7" i="5" s="1"/>
  <c r="J8" i="5"/>
  <c r="K8" i="5" s="1"/>
  <c r="J9" i="5"/>
  <c r="K9" i="5" s="1"/>
  <c r="J10" i="5"/>
  <c r="K10" i="5" s="1"/>
  <c r="J11" i="5"/>
  <c r="K11" i="5" s="1"/>
  <c r="J12" i="5"/>
  <c r="K12" i="5" s="1"/>
  <c r="J13" i="5"/>
  <c r="K13" i="5" s="1"/>
  <c r="J14" i="5"/>
  <c r="K14" i="5" s="1"/>
  <c r="J15" i="5"/>
  <c r="K15" i="5" s="1"/>
  <c r="K16" i="5" l="1"/>
  <c r="D6" i="4" l="1"/>
  <c r="D4" i="4"/>
  <c r="D11" i="2"/>
  <c r="D10" i="2"/>
  <c r="D9" i="2"/>
  <c r="D8" i="2"/>
  <c r="D5" i="2"/>
  <c r="D4" i="2"/>
  <c r="D8" i="3"/>
  <c r="D10" i="3" s="1"/>
  <c r="D11" i="3" s="1"/>
  <c r="D4" i="3"/>
  <c r="D5" i="3" s="1"/>
  <c r="G6" i="1"/>
  <c r="G7" i="1"/>
  <c r="G8" i="1"/>
  <c r="G9" i="1"/>
  <c r="G10" i="1"/>
  <c r="G11" i="1"/>
  <c r="G12" i="1"/>
  <c r="G13" i="1"/>
  <c r="G14" i="1"/>
  <c r="G5" i="1"/>
  <c r="D5" i="1"/>
  <c r="D6" i="1"/>
  <c r="D7" i="1"/>
  <c r="D8" i="1"/>
  <c r="D9" i="1"/>
  <c r="D10" i="1"/>
  <c r="D11" i="1"/>
  <c r="D12" i="1"/>
  <c r="D13" i="1"/>
  <c r="D14" i="1"/>
  <c r="D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C3" authorId="0" shapeId="0" xr:uid="{BF7A8FCC-4D73-4B46-B7C9-3F7B90B87BB6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0" shapeId="0" xr:uid="{FEBF7273-9D40-41A3-AB2E-627DF9ED7A19}">
      <text/>
    </comment>
  </commentList>
</comments>
</file>

<file path=xl/sharedStrings.xml><?xml version="1.0" encoding="utf-8"?>
<sst xmlns="http://schemas.openxmlformats.org/spreadsheetml/2006/main" count="140" uniqueCount="68">
  <si>
    <t>USD</t>
  </si>
  <si>
    <t>RM</t>
  </si>
  <si>
    <t>Current Rate:</t>
  </si>
  <si>
    <t>House Price:</t>
  </si>
  <si>
    <t>Loan Percentage:</t>
  </si>
  <si>
    <t>Loan Amount:</t>
  </si>
  <si>
    <t>Down Payment:</t>
  </si>
  <si>
    <t>Annual Rate:</t>
  </si>
  <si>
    <t>Duration:</t>
  </si>
  <si>
    <t>Years</t>
  </si>
  <si>
    <t>Monthly Installment:</t>
  </si>
  <si>
    <t>Min Net Income:</t>
  </si>
  <si>
    <t>Total Payment:</t>
  </si>
  <si>
    <t>Financial Cost:</t>
  </si>
  <si>
    <t>Basic Salary:</t>
  </si>
  <si>
    <t>Monthly Salary:</t>
  </si>
  <si>
    <t>EPF Account:</t>
  </si>
  <si>
    <t>EID</t>
  </si>
  <si>
    <t>Name</t>
  </si>
  <si>
    <t>Age</t>
  </si>
  <si>
    <t>Basic Salary</t>
  </si>
  <si>
    <t>Gender</t>
  </si>
  <si>
    <t>Department</t>
  </si>
  <si>
    <t>Yong Tau Foo</t>
  </si>
  <si>
    <t>IT</t>
  </si>
  <si>
    <t>M</t>
  </si>
  <si>
    <t>HR</t>
  </si>
  <si>
    <t>FN</t>
  </si>
  <si>
    <t>OP</t>
  </si>
  <si>
    <t>SA</t>
  </si>
  <si>
    <t>DID</t>
  </si>
  <si>
    <t>Race</t>
  </si>
  <si>
    <t>Race Name</t>
  </si>
  <si>
    <t>Malay</t>
  </si>
  <si>
    <t>Chinese</t>
  </si>
  <si>
    <t>Indian</t>
  </si>
  <si>
    <t>Information Technology</t>
  </si>
  <si>
    <t>Human Resource</t>
  </si>
  <si>
    <t>Finance</t>
  </si>
  <si>
    <t>Sales</t>
  </si>
  <si>
    <t>RD</t>
  </si>
  <si>
    <t>Research &amp; Development</t>
  </si>
  <si>
    <t>Operation</t>
  </si>
  <si>
    <t>QA</t>
  </si>
  <si>
    <t>Quality Assurance</t>
  </si>
  <si>
    <t>Tong Sam Pah</t>
  </si>
  <si>
    <t>Low Mee</t>
  </si>
  <si>
    <t>F</t>
  </si>
  <si>
    <t>Low Shi Fun</t>
  </si>
  <si>
    <t>Ali</t>
  </si>
  <si>
    <t>Abu</t>
  </si>
  <si>
    <t>Ahmad</t>
  </si>
  <si>
    <t>Aaron</t>
  </si>
  <si>
    <t>Ah Chong</t>
  </si>
  <si>
    <t>Azizi</t>
  </si>
  <si>
    <t>Shila Hamzah</t>
  </si>
  <si>
    <t>Narayanan</t>
  </si>
  <si>
    <t>Fatimah</t>
  </si>
  <si>
    <t>Supervisor</t>
  </si>
  <si>
    <t>Monthly Salary</t>
  </si>
  <si>
    <t>Chart</t>
  </si>
  <si>
    <t>HID</t>
  </si>
  <si>
    <t>Head</t>
  </si>
  <si>
    <t>Total</t>
  </si>
  <si>
    <t>No of Employees</t>
  </si>
  <si>
    <t>Average Basic Salary</t>
  </si>
  <si>
    <t>Company Average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</si>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</sst>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1" applyFont="1"/>
    <xf numFmtId="2" fontId="0" fillId="0" borderId="0" xfId="1" applyNumberFormat="1" applyFont="1"/>
    <xf numFmtId="9" fontId="0" fillId="0" borderId="0" xfId="0" applyNumberFormat="1"/>
    <xf numFmtId="44" fontId="0" fillId="0" borderId="0" xfId="0" applyNumberFormat="1"/>
    <xf numFmtId="10" fontId="0" fillId="0" borderId="0" xfId="0" applyNumberFormat="1"/>
    <xf numFmtId="0" fontId="0" fillId="0" borderId="0" xfId="0" applyNumberFormat="1"/>
    <xf numFmtId="8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68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[Day2.xlsx]PT01!PTAverageBasicSalaryByDepartment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0000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'PT01'!$B$9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459-4766-BEEA-F4DFF37BC337}"/>
              </c:ext>
            </c:extLst>
          </c:dPt>
          <c:cat>
            <c:strRef>
              <c:f>'PT01'!$A$10:$A$16</c:f>
              <c:strCache>
                <c:ptCount val="6"/>
                <c:pt idx="0">
                  <c:v>FN</c:v>
                </c:pt>
                <c:pt idx="1">
                  <c:v>HR</c:v>
                </c:pt>
                <c:pt idx="2">
                  <c:v>IT</c:v>
                </c:pt>
                <c:pt idx="3">
                  <c:v>OP</c:v>
                </c:pt>
                <c:pt idx="4">
                  <c:v>RD</c:v>
                </c:pt>
                <c:pt idx="5">
                  <c:v>SA</c:v>
                </c:pt>
              </c:strCache>
            </c:strRef>
          </c:cat>
          <c:val>
            <c:numRef>
              <c:f>'PT01'!$B$10:$B$16</c:f>
              <c:numCache>
                <c:formatCode>_("$"* #,##0.00_);_("$"* \(#,##0.00\);_("$"* "-"??_);_(@_)</c:formatCode>
                <c:ptCount val="6"/>
                <c:pt idx="0">
                  <c:v>4826.666666666667</c:v>
                </c:pt>
                <c:pt idx="1">
                  <c:v>4700</c:v>
                </c:pt>
                <c:pt idx="2">
                  <c:v>5225</c:v>
                </c:pt>
                <c:pt idx="3">
                  <c:v>5500</c:v>
                </c:pt>
                <c:pt idx="4">
                  <c:v>5780</c:v>
                </c:pt>
                <c:pt idx="5">
                  <c:v>5090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9-4766-BEEA-F4DFF37BC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73504288"/>
        <c:axId val="673503040"/>
      </c:barChart>
      <c:catAx>
        <c:axId val="67350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3503040"/>
        <c:crosses val="autoZero"/>
        <c:auto val="1"/>
        <c:lblAlgn val="ctr"/>
        <c:lblOffset val="100"/>
        <c:noMultiLvlLbl val="0"/>
      </c:catAx>
      <c:valAx>
        <c:axId val="67350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350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[Day2.xlsx]PT01!PTGenderDistribution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20000"/>
              </a:prstClr>
            </a:outerShdw>
          </a:effectLst>
          <a:scene3d>
            <a:camera prst="orthographicFront"/>
            <a:lightRig rig="threePt" dir="t"/>
          </a:scene3d>
          <a:sp3d prstMaterial="matte"/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37638337143340955"/>
          <c:w val="0.77042801556420237"/>
          <c:h val="0.46877791888917109"/>
        </c:manualLayout>
      </c:layout>
      <c:pie3DChart>
        <c:varyColors val="1"/>
        <c:ser>
          <c:idx val="0"/>
          <c:order val="0"/>
          <c:tx>
            <c:strRef>
              <c:f>'PT01'!$B$3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'PT01'!$A$4:$A$5</c:f>
              <c:strCache>
                <c:ptCount val="2"/>
                <c:pt idx="0">
                  <c:v>F</c:v>
                </c:pt>
                <c:pt idx="1">
                  <c:v>M</c:v>
                </c:pt>
              </c:strCache>
            </c:strRef>
          </c:cat>
          <c:val>
            <c:numRef>
              <c:f>'PT01'!$B$4:$B$5</c:f>
              <c:numCache>
                <c:formatCode>General</c:formatCode>
                <c:ptCount val="2"/>
                <c:pt idx="0">
                  <c:v>4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F-4DE7-BC93-38C473D02E2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[Day2.xlsx]PT02!PivotTable3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'PT02'!$B$3:$B$4</c:f>
              <c:strCache>
                <c:ptCount val="1"/>
                <c:pt idx="0">
                  <c:v>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'PT02'!$A$5:$A$11</c:f>
              <c:strCache>
                <c:ptCount val="6"/>
                <c:pt idx="0">
                  <c:v>FN</c:v>
                </c:pt>
                <c:pt idx="1">
                  <c:v>HR</c:v>
                </c:pt>
                <c:pt idx="2">
                  <c:v>IT</c:v>
                </c:pt>
                <c:pt idx="3">
                  <c:v>OP</c:v>
                </c:pt>
                <c:pt idx="4">
                  <c:v>RD</c:v>
                </c:pt>
                <c:pt idx="5">
                  <c:v>SA</c:v>
                </c:pt>
              </c:strCache>
            </c:strRef>
          </c:cat>
          <c:val>
            <c:numRef>
              <c:f>'PT02'!$B$5:$B$11</c:f>
              <c:numCache>
                <c:formatCode>_("$"* #,##0.00_);_("$"* \(#,##0.00\);_("$"* "-"??_);_(@_)</c:formatCode>
                <c:ptCount val="6"/>
                <c:pt idx="2">
                  <c:v>4700</c:v>
                </c:pt>
                <c:pt idx="5">
                  <c:v>4835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8-4B59-9D39-ADA70C2DDD74}"/>
            </c:ext>
          </c:extLst>
        </c:ser>
        <c:ser>
          <c:idx val="1"/>
          <c:order val="1"/>
          <c:tx>
            <c:strRef>
              <c:f>'PT02'!$C$3:$C$4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'PT02'!$A$5:$A$11</c:f>
              <c:strCache>
                <c:ptCount val="6"/>
                <c:pt idx="0">
                  <c:v>FN</c:v>
                </c:pt>
                <c:pt idx="1">
                  <c:v>HR</c:v>
                </c:pt>
                <c:pt idx="2">
                  <c:v>IT</c:v>
                </c:pt>
                <c:pt idx="3">
                  <c:v>OP</c:v>
                </c:pt>
                <c:pt idx="4">
                  <c:v>RD</c:v>
                </c:pt>
                <c:pt idx="5">
                  <c:v>SA</c:v>
                </c:pt>
              </c:strCache>
            </c:strRef>
          </c:cat>
          <c:val>
            <c:numRef>
              <c:f>'PT02'!$C$5:$C$11</c:f>
              <c:numCache>
                <c:formatCode>_("$"* #,##0.00_);_("$"* \(#,##0.00\);_("$"* "-"??_);_(@_)</c:formatCode>
                <c:ptCount val="6"/>
                <c:pt idx="0">
                  <c:v>4826.666666666667</c:v>
                </c:pt>
                <c:pt idx="1">
                  <c:v>4700</c:v>
                </c:pt>
                <c:pt idx="2">
                  <c:v>5750</c:v>
                </c:pt>
                <c:pt idx="3">
                  <c:v>5500</c:v>
                </c:pt>
                <c:pt idx="4">
                  <c:v>5780</c:v>
                </c:pt>
                <c:pt idx="5">
                  <c:v>5600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58-4B59-9D39-ADA70C2DD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3166480"/>
        <c:axId val="773165232"/>
      </c:barChart>
      <c:catAx>
        <c:axId val="77316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3165232"/>
        <c:crosses val="autoZero"/>
        <c:auto val="1"/>
        <c:lblAlgn val="ctr"/>
        <c:lblOffset val="100"/>
        <c:noMultiLvlLbl val="0"/>
      </c:catAx>
      <c:valAx>
        <c:axId val="77316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316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9524</xdr:rowOff>
    </xdr:from>
    <xdr:to>
      <xdr:col>8</xdr:col>
      <xdr:colOff>76200</xdr:colOff>
      <xdr:row>19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BAB094-84A5-4C32-AE7B-EBF2867E4A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333374</xdr:colOff>
      <xdr:row>0</xdr:row>
      <xdr:rowOff>0</xdr:rowOff>
    </xdr:from>
    <xdr:to>
      <xdr:col>6</xdr:col>
      <xdr:colOff>342899</xdr:colOff>
      <xdr:row>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9509D1-9C90-4F16-A0DE-20526DA846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1</xdr:row>
      <xdr:rowOff>28575</xdr:rowOff>
    </xdr:from>
    <xdr:to>
      <xdr:col>9</xdr:col>
      <xdr:colOff>485774</xdr:colOff>
      <xdr:row>14</xdr:row>
      <xdr:rowOff>133351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C5DDE49-5825-4899-868B-2B95EB33A4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ndows User" refreshedDate="44404.51289085648" createdVersion="7" refreshedVersion="7" minRefreshableVersion="3" recordCount="13" xr:uid="{D2FBB5B1-8848-4A9D-A50E-456D04AD95D6}">
  <cacheSource type="worksheet">
    <worksheetSource name="TblEmployee"/>
  </cacheSource>
  <cacheFields count="10">
    <cacheField name="EID" numFmtId="0">
      <sharedItems containsSemiMixedTypes="0" containsString="0" containsNumber="1" containsInteger="1" minValue="1000" maxValue="1032"/>
    </cacheField>
    <cacheField name="Name" numFmtId="0">
      <sharedItems/>
    </cacheField>
    <cacheField name="Age" numFmtId="0">
      <sharedItems containsSemiMixedTypes="0" containsString="0" containsNumber="1" containsInteger="1" minValue="23" maxValue="40"/>
    </cacheField>
    <cacheField name="Basic Salary" numFmtId="44">
      <sharedItems containsSemiMixedTypes="0" containsString="0" containsNumber="1" containsInteger="1" minValue="4300" maxValue="6500"/>
    </cacheField>
    <cacheField name="Gender" numFmtId="0">
      <sharedItems count="3">
        <s v="M"/>
        <s v="F"/>
        <s v="O" u="1"/>
      </sharedItems>
    </cacheField>
    <cacheField name="Department" numFmtId="0">
      <sharedItems count="6">
        <s v="IT"/>
        <s v="FN"/>
        <s v="HR"/>
        <s v="OP"/>
        <s v="SA"/>
        <s v="RD"/>
      </sharedItems>
    </cacheField>
    <cacheField name="Race" numFmtId="0">
      <sharedItems containsBlank="1" count="4">
        <s v="Chinese"/>
        <s v="Malay"/>
        <m/>
        <s v="Indian"/>
      </sharedItems>
    </cacheField>
    <cacheField name="Supervisor" numFmtId="0">
      <sharedItems containsString="0" containsBlank="1" containsNumber="1" containsInteger="1" minValue="1002" maxValue="1028"/>
    </cacheField>
    <cacheField name="Monthly Salary" numFmtId="44">
      <sharedItems containsSemiMixedTypes="0" containsString="0" containsNumber="1" minValue="3827" maxValue="5785"/>
    </cacheField>
    <cacheField name="Chart" numFmtId="44">
      <sharedItems containsSemiMixedTypes="0" containsString="0" containsNumber="1" minValue="3827" maxValue="5785"/>
    </cacheField>
  </cacheFields>
  <extLst>
    <ext xmlns:x14="http://schemas.microsoft.com/office/spreadsheetml/2009/9/main" uri="{725AE2AE-9491-48be-B2B4-4EB974FC3084}">
      <x14:pivotCacheDefinition pivotCacheId="185313001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n v="1000"/>
    <s v="Tong Sam Pah"/>
    <n v="23"/>
    <n v="5000"/>
    <x v="0"/>
    <x v="0"/>
    <x v="0"/>
    <n v="1005"/>
    <n v="4450"/>
    <n v="4450"/>
  </r>
  <r>
    <n v="1002"/>
    <s v="Yong Tau Foo"/>
    <n v="25"/>
    <n v="4800"/>
    <x v="0"/>
    <x v="1"/>
    <x v="0"/>
    <n v="1015"/>
    <n v="4272"/>
    <n v="4272"/>
  </r>
  <r>
    <n v="1005"/>
    <s v="Low Mee"/>
    <n v="26"/>
    <n v="5100"/>
    <x v="1"/>
    <x v="0"/>
    <x v="0"/>
    <n v="1015"/>
    <n v="4539"/>
    <n v="4539"/>
  </r>
  <r>
    <n v="1008"/>
    <s v="Low Shi Fun"/>
    <n v="24"/>
    <n v="4300"/>
    <x v="1"/>
    <x v="0"/>
    <x v="0"/>
    <n v="1005"/>
    <n v="3827"/>
    <n v="3827"/>
  </r>
  <r>
    <n v="1010"/>
    <s v="Ali"/>
    <n v="29"/>
    <n v="4700"/>
    <x v="0"/>
    <x v="2"/>
    <x v="1"/>
    <n v="1015"/>
    <n v="4183"/>
    <n v="4183"/>
  </r>
  <r>
    <n v="1012"/>
    <s v="Abu"/>
    <n v="35"/>
    <n v="5340"/>
    <x v="0"/>
    <x v="1"/>
    <x v="1"/>
    <n v="1002"/>
    <n v="4752.6000000000004"/>
    <n v="4752.6000000000004"/>
  </r>
  <r>
    <n v="1015"/>
    <s v="Ahmad"/>
    <n v="40"/>
    <n v="6500"/>
    <x v="0"/>
    <x v="0"/>
    <x v="1"/>
    <m/>
    <n v="5785"/>
    <n v="5785"/>
  </r>
  <r>
    <n v="1017"/>
    <s v="Aaron"/>
    <n v="32"/>
    <n v="5500"/>
    <x v="0"/>
    <x v="3"/>
    <x v="2"/>
    <n v="1015"/>
    <n v="4895"/>
    <n v="4895"/>
  </r>
  <r>
    <n v="1020"/>
    <s v="Ah Chong"/>
    <n v="28"/>
    <n v="5600"/>
    <x v="0"/>
    <x v="4"/>
    <x v="0"/>
    <n v="1028"/>
    <n v="4984"/>
    <n v="4984"/>
  </r>
  <r>
    <n v="1022"/>
    <s v="Azizi"/>
    <n v="30"/>
    <n v="5780"/>
    <x v="0"/>
    <x v="5"/>
    <x v="1"/>
    <n v="1015"/>
    <n v="5144.2"/>
    <n v="5144.2"/>
  </r>
  <r>
    <n v="1028"/>
    <s v="Shila Hamzah"/>
    <n v="25"/>
    <n v="4325"/>
    <x v="1"/>
    <x v="4"/>
    <x v="1"/>
    <n v="1015"/>
    <n v="3849.25"/>
    <n v="3849.25"/>
  </r>
  <r>
    <n v="1030"/>
    <s v="Narayanan"/>
    <n v="27"/>
    <n v="4340"/>
    <x v="0"/>
    <x v="1"/>
    <x v="3"/>
    <n v="1002"/>
    <n v="3862.6"/>
    <n v="3862.6"/>
  </r>
  <r>
    <n v="1032"/>
    <s v="Fatimah"/>
    <n v="26"/>
    <n v="5345"/>
    <x v="1"/>
    <x v="4"/>
    <x v="1"/>
    <n v="1015"/>
    <n v="4757.05"/>
    <n v="4757.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49B2C5-0FD3-46B5-99ED-5D9D4975D0D7}" name="PTAverageBasicSalaryByDepartment" cacheId="33" applyNumberFormats="0" applyBorderFormats="0" applyFontFormats="0" applyPatternFormats="0" applyAlignmentFormats="0" applyWidthHeightFormats="1" dataCaption="Values" grandTotalCaption="Company Average" updatedVersion="7" minRefreshableVersion="3" useAutoFormatting="1" itemPrintTitles="1" createdVersion="7" indent="0" outline="1" outlineData="1" multipleFieldFilters="0" chartFormat="1" rowHeaderCaption="Department">
  <location ref="A9:B16" firstHeaderRow="1" firstDataRow="1" firstDataCol="1"/>
  <pivotFields count="10">
    <pivotField showAll="0"/>
    <pivotField showAll="0"/>
    <pivotField showAll="0"/>
    <pivotField dataField="1" numFmtId="44" showAll="0"/>
    <pivotField showAll="0"/>
    <pivotField axis="axisRow" showAll="0" sortType="ascending">
      <items count="7">
        <item x="1"/>
        <item x="2"/>
        <item x="0"/>
        <item x="3"/>
        <item x="5"/>
        <item x="4"/>
        <item t="default"/>
      </items>
    </pivotField>
    <pivotField showAll="0"/>
    <pivotField showAll="0"/>
    <pivotField numFmtId="44" showAll="0"/>
    <pivotField numFmtId="44" showAll="0"/>
  </pivotFields>
  <rowFields count="1">
    <field x="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Average Basic Salary" fld="3" subtotal="average" baseField="5" baseItem="0"/>
  </dataFields>
  <formats count="2">
    <format dxfId="60">
      <pivotArea collapsedLevelsAreSubtotals="1" fieldPosition="0">
        <references count="1">
          <reference field="5" count="0"/>
        </references>
      </pivotArea>
    </format>
    <format dxfId="59">
      <pivotArea grandRow="1" outline="0" collapsedLevelsAreSubtotals="1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</chartFormat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6C888A-53E0-4F91-BA3E-08AD2D8EC514}" name="PTGenderDistribution" cacheId="33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7" indent="0" outline="1" outlineData="1" multipleFieldFilters="0" chartFormat="1" rowHeaderCaption="Gender">
  <location ref="A3:B5" firstHeaderRow="1" firstDataRow="1" firstDataCol="1"/>
  <pivotFields count="10">
    <pivotField showAll="0"/>
    <pivotField showAll="0"/>
    <pivotField showAll="0"/>
    <pivotField numFmtId="44" showAll="0"/>
    <pivotField axis="axisRow" dataField="1" showAll="0">
      <items count="4">
        <item x="1"/>
        <item x="0"/>
        <item m="1" x="2"/>
        <item t="default"/>
      </items>
    </pivotField>
    <pivotField showAll="0"/>
    <pivotField showAll="0">
      <items count="5">
        <item h="1" x="0"/>
        <item x="3"/>
        <item h="1" x="1"/>
        <item h="1" x="2"/>
        <item t="default"/>
      </items>
    </pivotField>
    <pivotField showAll="0"/>
    <pivotField numFmtId="44" showAll="0"/>
    <pivotField numFmtId="44" showAll="0"/>
  </pivotFields>
  <rowFields count="1">
    <field x="4"/>
  </rowFields>
  <rowItems count="2">
    <i>
      <x/>
    </i>
    <i>
      <x v="1"/>
    </i>
  </rowItems>
  <colItems count="1">
    <i/>
  </colItems>
  <dataFields count="1">
    <dataField name="No of Employees" fld="4" subtotal="count" baseField="4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2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7178EF-B243-4930-AF8B-6947AF19471E}" name="PivotTable3" cacheId="33" applyNumberFormats="0" applyBorderFormats="0" applyFontFormats="0" applyPatternFormats="0" applyAlignmentFormats="0" applyWidthHeightFormats="1" dataCaption="Values" grandTotalCaption="Average" updatedVersion="7" minRefreshableVersion="3" useAutoFormatting="1" itemPrintTitles="1" createdVersion="7" indent="0" outline="1" outlineData="1" multipleFieldFilters="0" chartFormat="2" rowHeaderCaption="Department" colHeaderCaption="Gender">
  <location ref="A3:D11" firstHeaderRow="1" firstDataRow="2" firstDataCol="1"/>
  <pivotFields count="10">
    <pivotField showAll="0"/>
    <pivotField showAll="0"/>
    <pivotField showAll="0"/>
    <pivotField dataField="1" numFmtId="44" showAll="0"/>
    <pivotField axis="axisCol" showAll="0">
      <items count="4">
        <item x="1"/>
        <item x="0"/>
        <item m="1" x="2"/>
        <item t="default"/>
      </items>
    </pivotField>
    <pivotField axis="axisRow" showAll="0">
      <items count="7">
        <item x="1"/>
        <item x="2"/>
        <item x="0"/>
        <item x="3"/>
        <item x="5"/>
        <item x="4"/>
        <item t="default"/>
      </items>
    </pivotField>
    <pivotField showAll="0">
      <items count="5">
        <item h="1" x="0"/>
        <item x="3"/>
        <item h="1" x="1"/>
        <item h="1" x="2"/>
        <item t="default"/>
      </items>
    </pivotField>
    <pivotField showAll="0"/>
    <pivotField numFmtId="44" showAll="0"/>
    <pivotField numFmtId="44" showAll="0"/>
  </pivotFields>
  <rowFields count="1">
    <field x="5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Average Basic Salary" fld="3" subtotal="average" baseField="5" baseItem="0" numFmtId="44"/>
  </dataFields>
  <formats count="1">
    <format dxfId="31">
      <pivotArea outline="0" collapsedLevelsAreSubtotals="1" fieldPosition="0"/>
    </format>
  </formats>
  <chartFormats count="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</chartFormat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4079B73-9575-42EC-9C1E-76EB5A7019C8}" name="TblEmployee" displayName="TblEmployee" ref="B2:K16" totalsRowCount="1">
  <tableColumns count="10">
    <tableColumn id="1" xr3:uid="{7F2EC5D8-8FDE-43AD-B1B0-1314497D605C}" name="EID" totalsRowLabel="Total"/>
    <tableColumn id="2" xr3:uid="{1DD5B6FE-526D-48BD-8E04-33E5C038417D}" name="Name" totalsRowFunction="count"/>
    <tableColumn id="3" xr3:uid="{6359A547-A299-48A2-89C6-135A1E12D1CE}" name="Age" totalsRowFunction="max"/>
    <tableColumn id="4" xr3:uid="{0EE819C6-407F-49DB-A274-ED2B7F178CBD}" name="Basic Salary" totalsRowFunction="average" totalsRowDxfId="36" dataCellStyle="Currency"/>
    <tableColumn id="5" xr3:uid="{EC5ED810-5C04-4076-B780-DC3739A7AA16}" name="Gender" totalsRowFunction="count"/>
    <tableColumn id="6" xr3:uid="{5BC42F46-8AF8-4B91-B84E-75BF798494F6}" name="Department"/>
    <tableColumn id="7" xr3:uid="{CCB1666A-616D-4B93-BB6C-EB39A59381EA}" name="Race"/>
    <tableColumn id="8" xr3:uid="{961CAF29-6B8B-418A-AAD3-AFCF1607A02F}" name="Supervisor"/>
    <tableColumn id="9" xr3:uid="{0F85F205-844C-401C-BD8E-D0ACBD354C35}" name="Monthly Salary" totalsRowFunction="average" dataDxfId="66" totalsRowDxfId="35">
      <calculatedColumnFormula>(100%-EPFEmployee)*TblEmployee[[#This Row],[Basic Salary]]</calculatedColumnFormula>
    </tableColumn>
    <tableColumn id="11" xr3:uid="{DF94F901-AEAB-44C6-91FB-D0DE1FDD30BB}" name="Chart" totalsRowFunction="sum" dataDxfId="65" totalsRowDxfId="34">
      <calculatedColumnFormula>TblEmployee[[#This Row],[Monthly Salary]]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3149F4-DDE2-456D-BC7D-B5C82B698F48}" name="TblDepartment" displayName="TblDepartment" ref="B2:E9" totalsRowShown="0">
  <tableColumns count="4">
    <tableColumn id="1" xr3:uid="{227EE520-0B87-49C9-8892-BF9E9A9932FE}" name="DID"/>
    <tableColumn id="2" xr3:uid="{14727542-2B3D-4BFD-88D6-487077F71AD7}" name="Name"/>
    <tableColumn id="3" xr3:uid="{F076D028-1470-497E-81B0-67D8FEA2DF06}" name="HID"/>
    <tableColumn id="4" xr3:uid="{78213DE4-18D7-4ED3-AE67-6A4907D6AED5}" name="Head" dataDxfId="67">
      <calculatedColumnFormula>IF(TblDepartment[[#This Row],[HID]]&lt;&gt;"",VLOOKUP(TblDepartment[[#This Row],[HID]],TblEmployee[],2,FALSE),"")</calculatedColumn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DBB306C-7A43-4E9C-B701-6E31D86EDBF0}" name="TblRace" displayName="TblRace" ref="G2:G5" totalsRowShown="0">
  <tableColumns count="1">
    <tableColumn id="1" xr3:uid="{65DD6EC8-FAFB-4BED-B874-71B8B311B8B6}" name="Race Name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1D4EB-72D0-4416-9425-6BDA6322C817}">
  <sheetPr codeName="Sheet1"/>
  <dimension ref="C2:G14"/>
  <sheetViews>
    <sheetView zoomScale="160" zoomScaleNormal="160" workbookViewId="0">
      <selection activeCell="C2" sqref="C2"/>
    </sheetView>
  </sheetViews>
  <sheetFormatPr defaultRowHeight="15" x14ac:dyDescent="0.25"/>
  <cols>
    <col min="1" max="1" width="4" customWidth="1"/>
    <col min="2" max="2" width="3.140625" customWidth="1"/>
    <col min="3" max="3" width="12.7109375" bestFit="1" customWidth="1"/>
  </cols>
  <sheetData>
    <row r="2" spans="3:7" x14ac:dyDescent="0.25">
      <c r="C2" t="s">
        <v>2</v>
      </c>
      <c r="D2">
        <v>4.2</v>
      </c>
    </row>
    <row r="4" spans="3:7" x14ac:dyDescent="0.25">
      <c r="C4" t="s">
        <v>0</v>
      </c>
      <c r="D4" t="s">
        <v>1</v>
      </c>
      <c r="F4" t="s">
        <v>0</v>
      </c>
      <c r="G4" t="s">
        <v>1</v>
      </c>
    </row>
    <row r="5" spans="3:7" x14ac:dyDescent="0.25">
      <c r="C5">
        <v>1</v>
      </c>
      <c r="D5" s="2">
        <f>C5*$D$2</f>
        <v>4.2</v>
      </c>
      <c r="F5">
        <v>11</v>
      </c>
      <c r="G5" s="2">
        <f>F5*$D$2</f>
        <v>46.2</v>
      </c>
    </row>
    <row r="6" spans="3:7" x14ac:dyDescent="0.25">
      <c r="C6">
        <v>2</v>
      </c>
      <c r="D6" s="2">
        <f t="shared" ref="D6:D14" si="0">C6*D$2</f>
        <v>8.4</v>
      </c>
      <c r="F6">
        <v>12</v>
      </c>
      <c r="G6" s="2">
        <f t="shared" ref="G6:G14" si="1">F6*$D$2</f>
        <v>50.400000000000006</v>
      </c>
    </row>
    <row r="7" spans="3:7" x14ac:dyDescent="0.25">
      <c r="C7">
        <v>3</v>
      </c>
      <c r="D7" s="2">
        <f t="shared" si="0"/>
        <v>12.600000000000001</v>
      </c>
      <c r="F7">
        <v>13</v>
      </c>
      <c r="G7" s="2">
        <f t="shared" si="1"/>
        <v>54.6</v>
      </c>
    </row>
    <row r="8" spans="3:7" x14ac:dyDescent="0.25">
      <c r="C8">
        <v>4</v>
      </c>
      <c r="D8" s="2">
        <f t="shared" si="0"/>
        <v>16.8</v>
      </c>
      <c r="F8">
        <v>14</v>
      </c>
      <c r="G8" s="2">
        <f t="shared" si="1"/>
        <v>58.800000000000004</v>
      </c>
    </row>
    <row r="9" spans="3:7" x14ac:dyDescent="0.25">
      <c r="C9">
        <v>5</v>
      </c>
      <c r="D9" s="2">
        <f t="shared" si="0"/>
        <v>21</v>
      </c>
      <c r="F9">
        <v>15</v>
      </c>
      <c r="G9" s="2">
        <f t="shared" si="1"/>
        <v>63</v>
      </c>
    </row>
    <row r="10" spans="3:7" x14ac:dyDescent="0.25">
      <c r="C10">
        <v>6</v>
      </c>
      <c r="D10" s="2">
        <f t="shared" si="0"/>
        <v>25.200000000000003</v>
      </c>
      <c r="F10">
        <v>16</v>
      </c>
      <c r="G10" s="2">
        <f t="shared" si="1"/>
        <v>67.2</v>
      </c>
    </row>
    <row r="11" spans="3:7" x14ac:dyDescent="0.25">
      <c r="C11">
        <v>7</v>
      </c>
      <c r="D11" s="2">
        <f t="shared" si="0"/>
        <v>29.400000000000002</v>
      </c>
      <c r="F11">
        <v>17</v>
      </c>
      <c r="G11" s="2">
        <f t="shared" si="1"/>
        <v>71.400000000000006</v>
      </c>
    </row>
    <row r="12" spans="3:7" x14ac:dyDescent="0.25">
      <c r="C12">
        <v>8</v>
      </c>
      <c r="D12" s="2">
        <f t="shared" si="0"/>
        <v>33.6</v>
      </c>
      <c r="F12">
        <v>18</v>
      </c>
      <c r="G12" s="2">
        <f t="shared" si="1"/>
        <v>75.600000000000009</v>
      </c>
    </row>
    <row r="13" spans="3:7" x14ac:dyDescent="0.25">
      <c r="C13">
        <v>9</v>
      </c>
      <c r="D13" s="2">
        <f t="shared" si="0"/>
        <v>37.800000000000004</v>
      </c>
      <c r="F13">
        <v>19</v>
      </c>
      <c r="G13" s="2">
        <f t="shared" si="1"/>
        <v>79.8</v>
      </c>
    </row>
    <row r="14" spans="3:7" x14ac:dyDescent="0.25">
      <c r="C14">
        <v>10</v>
      </c>
      <c r="D14" s="2">
        <f t="shared" si="0"/>
        <v>42</v>
      </c>
      <c r="F14">
        <v>20</v>
      </c>
      <c r="G14" s="2">
        <f t="shared" si="1"/>
        <v>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F46F8-2E86-48F7-8345-29A2FAEB4026}">
  <sheetPr codeName="Sheet2"/>
  <dimension ref="C2:E11"/>
  <sheetViews>
    <sheetView zoomScale="160" zoomScaleNormal="160" workbookViewId="0">
      <selection activeCell="E12" sqref="E12"/>
    </sheetView>
  </sheetViews>
  <sheetFormatPr defaultRowHeight="15" x14ac:dyDescent="0.25"/>
  <cols>
    <col min="1" max="1" width="1.7109375" customWidth="1"/>
    <col min="2" max="2" width="2" customWidth="1"/>
    <col min="3" max="3" width="19.85546875" bestFit="1" customWidth="1"/>
    <col min="4" max="4" width="14.5703125" bestFit="1" customWidth="1"/>
  </cols>
  <sheetData>
    <row r="2" spans="3:5" x14ac:dyDescent="0.25">
      <c r="C2" s="8" t="s">
        <v>3</v>
      </c>
      <c r="D2" s="1">
        <v>100000</v>
      </c>
    </row>
    <row r="3" spans="3:5" x14ac:dyDescent="0.25">
      <c r="C3" s="8" t="s">
        <v>4</v>
      </c>
      <c r="D3" s="3">
        <v>0.9</v>
      </c>
    </row>
    <row r="4" spans="3:5" x14ac:dyDescent="0.25">
      <c r="C4" s="8" t="s">
        <v>5</v>
      </c>
      <c r="D4" s="4">
        <f>D2*D3</f>
        <v>90000</v>
      </c>
    </row>
    <row r="5" spans="3:5" x14ac:dyDescent="0.25">
      <c r="C5" s="8" t="s">
        <v>6</v>
      </c>
      <c r="D5" s="4">
        <f>D2-D4</f>
        <v>10000</v>
      </c>
    </row>
    <row r="6" spans="3:5" x14ac:dyDescent="0.25">
      <c r="C6" s="8" t="s">
        <v>7</v>
      </c>
      <c r="D6" s="5">
        <v>4.4999999999999998E-2</v>
      </c>
    </row>
    <row r="7" spans="3:5" x14ac:dyDescent="0.25">
      <c r="C7" s="8" t="s">
        <v>8</v>
      </c>
      <c r="D7" s="6">
        <v>30</v>
      </c>
      <c r="E7" t="s">
        <v>9</v>
      </c>
    </row>
    <row r="8" spans="3:5" x14ac:dyDescent="0.25">
      <c r="C8" s="8" t="s">
        <v>10</v>
      </c>
      <c r="D8" s="7">
        <f>PMT(D6/12,D7*12,-D4)</f>
        <v>456.01677884329263</v>
      </c>
    </row>
    <row r="9" spans="3:5" x14ac:dyDescent="0.25">
      <c r="C9" s="8" t="s">
        <v>11</v>
      </c>
      <c r="D9" s="4">
        <f>3*D8</f>
        <v>1368.0503365298778</v>
      </c>
    </row>
    <row r="10" spans="3:5" x14ac:dyDescent="0.25">
      <c r="C10" s="8" t="s">
        <v>12</v>
      </c>
      <c r="D10" s="4">
        <f>D8*D7*12</f>
        <v>164166.04038358535</v>
      </c>
    </row>
    <row r="11" spans="3:5" x14ac:dyDescent="0.25">
      <c r="C11" s="8" t="s">
        <v>13</v>
      </c>
      <c r="D11" s="4">
        <f>D10-D4</f>
        <v>74166.04038358535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0C29D-D5C9-415D-A117-ED1188012D90}">
  <sheetPr codeName="Sheet3"/>
  <dimension ref="C2:E11"/>
  <sheetViews>
    <sheetView zoomScale="160" zoomScaleNormal="160" workbookViewId="0">
      <selection activeCell="G7" sqref="G7"/>
    </sheetView>
  </sheetViews>
  <sheetFormatPr defaultRowHeight="15" x14ac:dyDescent="0.25"/>
  <cols>
    <col min="1" max="1" width="1.7109375" customWidth="1"/>
    <col min="2" max="2" width="2" customWidth="1"/>
    <col min="3" max="3" width="19.85546875" bestFit="1" customWidth="1"/>
    <col min="4" max="4" width="26.140625" bestFit="1" customWidth="1"/>
  </cols>
  <sheetData>
    <row r="2" spans="3:5" x14ac:dyDescent="0.25">
      <c r="C2" s="8" t="s">
        <v>3</v>
      </c>
      <c r="D2" s="1">
        <v>100000</v>
      </c>
    </row>
    <row r="3" spans="3:5" x14ac:dyDescent="0.25">
      <c r="C3" s="8" t="s">
        <v>4</v>
      </c>
      <c r="D3" s="3">
        <v>0.9</v>
      </c>
    </row>
    <row r="4" spans="3:5" x14ac:dyDescent="0.25">
      <c r="C4" s="8" t="s">
        <v>5</v>
      </c>
      <c r="D4" s="4">
        <f>HousePrice*LoanPercentage</f>
        <v>90000</v>
      </c>
    </row>
    <row r="5" spans="3:5" x14ac:dyDescent="0.25">
      <c r="C5" s="8" t="s">
        <v>6</v>
      </c>
      <c r="D5" s="4">
        <f>HousePrice-LoanAmount</f>
        <v>10000</v>
      </c>
    </row>
    <row r="6" spans="3:5" x14ac:dyDescent="0.25">
      <c r="C6" s="8" t="s">
        <v>7</v>
      </c>
      <c r="D6" s="5">
        <v>4.4999999999999998E-2</v>
      </c>
    </row>
    <row r="7" spans="3:5" x14ac:dyDescent="0.25">
      <c r="C7" s="8" t="s">
        <v>8</v>
      </c>
      <c r="D7" s="6">
        <v>30</v>
      </c>
      <c r="E7" t="s">
        <v>9</v>
      </c>
    </row>
    <row r="8" spans="3:5" x14ac:dyDescent="0.25">
      <c r="C8" s="8" t="s">
        <v>10</v>
      </c>
      <c r="D8" s="7">
        <f>PMT(AnnualRate/12,DurationInYears*12,-LoanAmount)</f>
        <v>456.01677884329263</v>
      </c>
    </row>
    <row r="9" spans="3:5" x14ac:dyDescent="0.25">
      <c r="C9" s="8" t="s">
        <v>11</v>
      </c>
      <c r="D9" s="4">
        <f>3*MonthlyInstallment</f>
        <v>1368.0503365298778</v>
      </c>
    </row>
    <row r="10" spans="3:5" x14ac:dyDescent="0.25">
      <c r="C10" s="8" t="s">
        <v>12</v>
      </c>
      <c r="D10" s="4">
        <f>MonthlyInstallment*DurationInYears*12</f>
        <v>164166.04038358535</v>
      </c>
    </row>
    <row r="11" spans="3:5" x14ac:dyDescent="0.25">
      <c r="C11" s="8" t="s">
        <v>13</v>
      </c>
      <c r="D11" s="4">
        <f>TotalPayment-LoanAmount</f>
        <v>74166.04038358535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859A1-803D-4E6A-83BF-6026679DA496}">
  <sheetPr codeName="Sheet4"/>
  <dimension ref="C2:G6"/>
  <sheetViews>
    <sheetView showFormulas="1" zoomScale="175" zoomScaleNormal="175" workbookViewId="0">
      <selection activeCell="D9" sqref="D9"/>
    </sheetView>
  </sheetViews>
  <sheetFormatPr defaultRowHeight="15" x14ac:dyDescent="0.25"/>
  <cols>
    <col min="1" max="1" width="1.5703125" customWidth="1"/>
    <col min="2" max="2" width="2.42578125" customWidth="1"/>
    <col min="3" max="3" width="7.5703125" bestFit="1" customWidth="1"/>
    <col min="4" max="4" width="20.42578125" customWidth="1"/>
    <col min="5" max="5" width="4" customWidth="1"/>
    <col min="6" max="6" width="5.140625" customWidth="1"/>
  </cols>
  <sheetData>
    <row r="2" spans="3:7" x14ac:dyDescent="0.25">
      <c r="C2" s="8" t="s">
        <v>14</v>
      </c>
      <c r="D2" s="1">
        <v>5000</v>
      </c>
    </row>
    <row r="3" spans="3:7" x14ac:dyDescent="0.25">
      <c r="F3" s="3">
        <v>0.11</v>
      </c>
      <c r="G3" s="3">
        <v>0.13</v>
      </c>
    </row>
    <row r="4" spans="3:7" x14ac:dyDescent="0.25">
      <c r="C4" s="8" t="s">
        <v>15</v>
      </c>
      <c r="D4" s="1">
        <f>(100%-EPFEmployee)*BasicSalary</f>
        <v>4450</v>
      </c>
      <c r="F4">
        <v>4450</v>
      </c>
      <c r="G4">
        <v>4350</v>
      </c>
    </row>
    <row r="6" spans="3:7" x14ac:dyDescent="0.25">
      <c r="C6" s="8" t="s">
        <v>16</v>
      </c>
      <c r="D6" s="1">
        <f>(EPFEmployee + EPFEmployer)*BasicSalary</f>
        <v>1150</v>
      </c>
      <c r="F6">
        <v>1150</v>
      </c>
      <c r="G6">
        <v>1350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BAEC3-EDF4-4C06-BFEB-F04E66E6EF4A}">
  <sheetPr codeName="Sheet7"/>
  <dimension ref="A3:B16"/>
  <sheetViews>
    <sheetView workbookViewId="0">
      <selection activeCell="K11" sqref="K11"/>
    </sheetView>
  </sheetViews>
  <sheetFormatPr defaultRowHeight="15" x14ac:dyDescent="0.25"/>
  <cols>
    <col min="1" max="1" width="9.85546875" bestFit="1" customWidth="1"/>
    <col min="2" max="2" width="16.140625" bestFit="1" customWidth="1"/>
  </cols>
  <sheetData>
    <row r="3" spans="1:2" x14ac:dyDescent="0.25">
      <c r="A3" s="9" t="s">
        <v>21</v>
      </c>
      <c r="B3" t="s">
        <v>64</v>
      </c>
    </row>
    <row r="4" spans="1:2" x14ac:dyDescent="0.25">
      <c r="A4" s="10" t="s">
        <v>47</v>
      </c>
      <c r="B4" s="6">
        <v>4</v>
      </c>
    </row>
    <row r="5" spans="1:2" x14ac:dyDescent="0.25">
      <c r="A5" s="10" t="s">
        <v>25</v>
      </c>
      <c r="B5" s="6">
        <v>9</v>
      </c>
    </row>
    <row r="9" spans="1:2" x14ac:dyDescent="0.25">
      <c r="A9" s="9" t="s">
        <v>22</v>
      </c>
      <c r="B9" t="s">
        <v>65</v>
      </c>
    </row>
    <row r="10" spans="1:2" x14ac:dyDescent="0.25">
      <c r="A10" s="10" t="s">
        <v>27</v>
      </c>
      <c r="B10" s="4">
        <v>4826.666666666667</v>
      </c>
    </row>
    <row r="11" spans="1:2" x14ac:dyDescent="0.25">
      <c r="A11" s="10" t="s">
        <v>26</v>
      </c>
      <c r="B11" s="4">
        <v>4700</v>
      </c>
    </row>
    <row r="12" spans="1:2" x14ac:dyDescent="0.25">
      <c r="A12" s="10" t="s">
        <v>24</v>
      </c>
      <c r="B12" s="4">
        <v>5225</v>
      </c>
    </row>
    <row r="13" spans="1:2" x14ac:dyDescent="0.25">
      <c r="A13" s="10" t="s">
        <v>28</v>
      </c>
      <c r="B13" s="4">
        <v>5500</v>
      </c>
    </row>
    <row r="14" spans="1:2" x14ac:dyDescent="0.25">
      <c r="A14" s="10" t="s">
        <v>40</v>
      </c>
      <c r="B14" s="4">
        <v>5780</v>
      </c>
    </row>
    <row r="15" spans="1:2" x14ac:dyDescent="0.25">
      <c r="A15" s="10" t="s">
        <v>29</v>
      </c>
      <c r="B15" s="4">
        <v>5090</v>
      </c>
    </row>
    <row r="16" spans="1:2" x14ac:dyDescent="0.25">
      <c r="A16" s="10" t="s">
        <v>66</v>
      </c>
      <c r="B16" s="4">
        <v>5125.3846153846152</v>
      </c>
    </row>
  </sheetData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7F58D-FDFA-443A-A7DE-2A25EEA8ABCD}">
  <dimension ref="A3:D11"/>
  <sheetViews>
    <sheetView tabSelected="1" workbookViewId="0">
      <selection activeCell="O5" sqref="O5"/>
    </sheetView>
  </sheetViews>
  <sheetFormatPr defaultRowHeight="15" x14ac:dyDescent="0.25"/>
  <cols>
    <col min="1" max="1" width="19.140625" bestFit="1" customWidth="1"/>
    <col min="2" max="4" width="10.5703125" bestFit="1" customWidth="1"/>
  </cols>
  <sheetData>
    <row r="3" spans="1:4" x14ac:dyDescent="0.25">
      <c r="A3" s="9" t="s">
        <v>65</v>
      </c>
      <c r="B3" s="9" t="s">
        <v>21</v>
      </c>
    </row>
    <row r="4" spans="1:4" x14ac:dyDescent="0.25">
      <c r="A4" s="9" t="s">
        <v>22</v>
      </c>
      <c r="B4" t="s">
        <v>47</v>
      </c>
      <c r="C4" t="s">
        <v>25</v>
      </c>
      <c r="D4" t="s">
        <v>67</v>
      </c>
    </row>
    <row r="5" spans="1:4" x14ac:dyDescent="0.25">
      <c r="A5" s="10" t="s">
        <v>27</v>
      </c>
      <c r="B5" s="4"/>
      <c r="C5" s="4">
        <v>4826.666666666667</v>
      </c>
      <c r="D5" s="4">
        <v>4826.666666666667</v>
      </c>
    </row>
    <row r="6" spans="1:4" x14ac:dyDescent="0.25">
      <c r="A6" s="10" t="s">
        <v>26</v>
      </c>
      <c r="B6" s="4"/>
      <c r="C6" s="4">
        <v>4700</v>
      </c>
      <c r="D6" s="4">
        <v>4700</v>
      </c>
    </row>
    <row r="7" spans="1:4" x14ac:dyDescent="0.25">
      <c r="A7" s="10" t="s">
        <v>24</v>
      </c>
      <c r="B7" s="4">
        <v>4700</v>
      </c>
      <c r="C7" s="4">
        <v>5750</v>
      </c>
      <c r="D7" s="4">
        <v>5225</v>
      </c>
    </row>
    <row r="8" spans="1:4" x14ac:dyDescent="0.25">
      <c r="A8" s="10" t="s">
        <v>28</v>
      </c>
      <c r="B8" s="4"/>
      <c r="C8" s="4">
        <v>5500</v>
      </c>
      <c r="D8" s="4">
        <v>5500</v>
      </c>
    </row>
    <row r="9" spans="1:4" x14ac:dyDescent="0.25">
      <c r="A9" s="10" t="s">
        <v>40</v>
      </c>
      <c r="B9" s="4"/>
      <c r="C9" s="4">
        <v>5780</v>
      </c>
      <c r="D9" s="4">
        <v>5780</v>
      </c>
    </row>
    <row r="10" spans="1:4" x14ac:dyDescent="0.25">
      <c r="A10" s="10" t="s">
        <v>29</v>
      </c>
      <c r="B10" s="4">
        <v>4835</v>
      </c>
      <c r="C10" s="4">
        <v>5600</v>
      </c>
      <c r="D10" s="4">
        <v>5090</v>
      </c>
    </row>
    <row r="11" spans="1:4" x14ac:dyDescent="0.25">
      <c r="A11" s="10" t="s">
        <v>67</v>
      </c>
      <c r="B11" s="4">
        <v>4767.5</v>
      </c>
      <c r="C11" s="4">
        <v>5284.4444444444443</v>
      </c>
      <c r="D11" s="4">
        <v>5125.3846153846152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7407F-374B-4573-A04B-AB02945D828B}">
  <sheetPr codeName="Sheet5"/>
  <dimension ref="B2:K16"/>
  <sheetViews>
    <sheetView zoomScale="160" zoomScaleNormal="16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H10" sqref="H10"/>
    </sheetView>
  </sheetViews>
  <sheetFormatPr defaultRowHeight="15" x14ac:dyDescent="0.25"/>
  <cols>
    <col min="1" max="1" width="2.85546875" customWidth="1"/>
    <col min="2" max="2" width="5.140625" bestFit="1" customWidth="1"/>
    <col min="3" max="3" width="12.5703125" bestFit="1" customWidth="1"/>
    <col min="4" max="4" width="5.140625" customWidth="1"/>
    <col min="5" max="5" width="11.7109375" customWidth="1"/>
    <col min="6" max="6" width="8.140625" customWidth="1"/>
    <col min="7" max="7" width="12" customWidth="1"/>
    <col min="8" max="8" width="8.140625" bestFit="1" customWidth="1"/>
    <col min="9" max="9" width="10.42578125" bestFit="1" customWidth="1"/>
    <col min="10" max="10" width="14.42578125" bestFit="1" customWidth="1"/>
    <col min="11" max="11" width="12.7109375" customWidth="1"/>
  </cols>
  <sheetData>
    <row r="2" spans="2:11" x14ac:dyDescent="0.25"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31</v>
      </c>
      <c r="I2" t="s">
        <v>58</v>
      </c>
      <c r="J2" t="s">
        <v>59</v>
      </c>
      <c r="K2" t="s">
        <v>60</v>
      </c>
    </row>
    <row r="3" spans="2:11" x14ac:dyDescent="0.25">
      <c r="B3">
        <v>1000</v>
      </c>
      <c r="C3" t="s">
        <v>45</v>
      </c>
      <c r="D3">
        <v>23</v>
      </c>
      <c r="E3" s="1">
        <v>5000</v>
      </c>
      <c r="F3" t="s">
        <v>25</v>
      </c>
      <c r="G3" t="s">
        <v>24</v>
      </c>
      <c r="H3" t="s">
        <v>34</v>
      </c>
      <c r="I3">
        <v>1005</v>
      </c>
      <c r="J3" s="4">
        <f>(100%-EPFEmployee)*TblEmployee[[#This Row],[Basic Salary]]</f>
        <v>4450</v>
      </c>
      <c r="K3" s="4">
        <f>TblEmployee[[#This Row],[Monthly Salary]]</f>
        <v>4450</v>
      </c>
    </row>
    <row r="4" spans="2:11" x14ac:dyDescent="0.25">
      <c r="B4">
        <v>1002</v>
      </c>
      <c r="C4" t="s">
        <v>23</v>
      </c>
      <c r="D4">
        <v>25</v>
      </c>
      <c r="E4" s="1">
        <v>4800</v>
      </c>
      <c r="F4" t="s">
        <v>25</v>
      </c>
      <c r="G4" t="s">
        <v>27</v>
      </c>
      <c r="H4" t="s">
        <v>34</v>
      </c>
      <c r="I4">
        <v>1015</v>
      </c>
      <c r="J4" s="4">
        <f>(100%-EPFEmployee)*TblEmployee[[#This Row],[Basic Salary]]</f>
        <v>4272</v>
      </c>
      <c r="K4" s="4">
        <f>TblEmployee[[#This Row],[Monthly Salary]]</f>
        <v>4272</v>
      </c>
    </row>
    <row r="5" spans="2:11" x14ac:dyDescent="0.25">
      <c r="B5">
        <v>1005</v>
      </c>
      <c r="C5" t="s">
        <v>46</v>
      </c>
      <c r="D5">
        <v>26</v>
      </c>
      <c r="E5" s="1">
        <v>5100</v>
      </c>
      <c r="F5" t="s">
        <v>47</v>
      </c>
      <c r="G5" t="s">
        <v>24</v>
      </c>
      <c r="H5" t="s">
        <v>34</v>
      </c>
      <c r="I5">
        <v>1015</v>
      </c>
      <c r="J5" s="4">
        <f>(100%-EPFEmployee)*TblEmployee[[#This Row],[Basic Salary]]</f>
        <v>4539</v>
      </c>
      <c r="K5" s="4">
        <f>TblEmployee[[#This Row],[Monthly Salary]]</f>
        <v>4539</v>
      </c>
    </row>
    <row r="6" spans="2:11" x14ac:dyDescent="0.25">
      <c r="B6">
        <v>1008</v>
      </c>
      <c r="C6" t="s">
        <v>48</v>
      </c>
      <c r="D6">
        <v>24</v>
      </c>
      <c r="E6" s="1">
        <v>4300</v>
      </c>
      <c r="F6" t="s">
        <v>47</v>
      </c>
      <c r="G6" t="s">
        <v>24</v>
      </c>
      <c r="H6" t="s">
        <v>34</v>
      </c>
      <c r="I6">
        <v>1005</v>
      </c>
      <c r="J6" s="4">
        <f>(100%-EPFEmployee)*TblEmployee[[#This Row],[Basic Salary]]</f>
        <v>3827</v>
      </c>
      <c r="K6" s="4">
        <f>TblEmployee[[#This Row],[Monthly Salary]]</f>
        <v>3827</v>
      </c>
    </row>
    <row r="7" spans="2:11" x14ac:dyDescent="0.25">
      <c r="B7">
        <v>1010</v>
      </c>
      <c r="C7" t="s">
        <v>49</v>
      </c>
      <c r="D7">
        <v>29</v>
      </c>
      <c r="E7" s="1">
        <v>4700</v>
      </c>
      <c r="F7" t="s">
        <v>25</v>
      </c>
      <c r="G7" t="s">
        <v>26</v>
      </c>
      <c r="H7" t="s">
        <v>33</v>
      </c>
      <c r="I7">
        <v>1015</v>
      </c>
      <c r="J7" s="4">
        <f>(100%-EPFEmployee)*TblEmployee[[#This Row],[Basic Salary]]</f>
        <v>4183</v>
      </c>
      <c r="K7" s="4">
        <f>TblEmployee[[#This Row],[Monthly Salary]]</f>
        <v>4183</v>
      </c>
    </row>
    <row r="8" spans="2:11" x14ac:dyDescent="0.25">
      <c r="B8">
        <v>1012</v>
      </c>
      <c r="C8" t="s">
        <v>50</v>
      </c>
      <c r="D8">
        <v>35</v>
      </c>
      <c r="E8" s="1">
        <v>5340</v>
      </c>
      <c r="F8" t="s">
        <v>25</v>
      </c>
      <c r="G8" t="s">
        <v>27</v>
      </c>
      <c r="H8" t="s">
        <v>33</v>
      </c>
      <c r="I8">
        <v>1002</v>
      </c>
      <c r="J8" s="4">
        <f>(100%-EPFEmployee)*TblEmployee[[#This Row],[Basic Salary]]</f>
        <v>4752.6000000000004</v>
      </c>
      <c r="K8" s="4">
        <f>TblEmployee[[#This Row],[Monthly Salary]]</f>
        <v>4752.6000000000004</v>
      </c>
    </row>
    <row r="9" spans="2:11" x14ac:dyDescent="0.25">
      <c r="B9">
        <v>1015</v>
      </c>
      <c r="C9" t="s">
        <v>51</v>
      </c>
      <c r="D9">
        <v>40</v>
      </c>
      <c r="E9" s="1">
        <v>6500</v>
      </c>
      <c r="F9" t="s">
        <v>25</v>
      </c>
      <c r="G9" t="s">
        <v>24</v>
      </c>
      <c r="H9" t="s">
        <v>33</v>
      </c>
      <c r="J9" s="4">
        <f>(100%-EPFEmployee)*TblEmployee[[#This Row],[Basic Salary]]</f>
        <v>5785</v>
      </c>
      <c r="K9" s="4">
        <f>TblEmployee[[#This Row],[Monthly Salary]]</f>
        <v>5785</v>
      </c>
    </row>
    <row r="10" spans="2:11" x14ac:dyDescent="0.25">
      <c r="B10">
        <v>1017</v>
      </c>
      <c r="C10" t="s">
        <v>52</v>
      </c>
      <c r="D10">
        <v>32</v>
      </c>
      <c r="E10" s="1">
        <v>5500</v>
      </c>
      <c r="F10" t="s">
        <v>25</v>
      </c>
      <c r="G10" t="s">
        <v>28</v>
      </c>
      <c r="I10">
        <v>1015</v>
      </c>
      <c r="J10" s="4">
        <f>(100%-EPFEmployee)*TblEmployee[[#This Row],[Basic Salary]]</f>
        <v>4895</v>
      </c>
      <c r="K10" s="4">
        <f>TblEmployee[[#This Row],[Monthly Salary]]</f>
        <v>4895</v>
      </c>
    </row>
    <row r="11" spans="2:11" x14ac:dyDescent="0.25">
      <c r="B11">
        <v>1020</v>
      </c>
      <c r="C11" t="s">
        <v>53</v>
      </c>
      <c r="D11">
        <v>28</v>
      </c>
      <c r="E11" s="1">
        <v>5600</v>
      </c>
      <c r="F11" t="s">
        <v>25</v>
      </c>
      <c r="G11" t="s">
        <v>29</v>
      </c>
      <c r="H11" t="s">
        <v>34</v>
      </c>
      <c r="I11">
        <v>1028</v>
      </c>
      <c r="J11" s="4">
        <f>(100%-EPFEmployee)*TblEmployee[[#This Row],[Basic Salary]]</f>
        <v>4984</v>
      </c>
      <c r="K11" s="4">
        <f>TblEmployee[[#This Row],[Monthly Salary]]</f>
        <v>4984</v>
      </c>
    </row>
    <row r="12" spans="2:11" x14ac:dyDescent="0.25">
      <c r="B12">
        <v>1022</v>
      </c>
      <c r="C12" t="s">
        <v>54</v>
      </c>
      <c r="D12">
        <v>30</v>
      </c>
      <c r="E12" s="1">
        <v>5780</v>
      </c>
      <c r="F12" t="s">
        <v>25</v>
      </c>
      <c r="G12" t="s">
        <v>40</v>
      </c>
      <c r="H12" t="s">
        <v>33</v>
      </c>
      <c r="I12">
        <v>1015</v>
      </c>
      <c r="J12" s="4">
        <f>(100%-EPFEmployee)*TblEmployee[[#This Row],[Basic Salary]]</f>
        <v>5144.2</v>
      </c>
      <c r="K12" s="4">
        <f>TblEmployee[[#This Row],[Monthly Salary]]</f>
        <v>5144.2</v>
      </c>
    </row>
    <row r="13" spans="2:11" x14ac:dyDescent="0.25">
      <c r="B13">
        <v>1028</v>
      </c>
      <c r="C13" t="s">
        <v>55</v>
      </c>
      <c r="D13">
        <v>25</v>
      </c>
      <c r="E13" s="1">
        <v>4325</v>
      </c>
      <c r="F13" t="s">
        <v>47</v>
      </c>
      <c r="G13" t="s">
        <v>29</v>
      </c>
      <c r="H13" t="s">
        <v>33</v>
      </c>
      <c r="I13">
        <v>1015</v>
      </c>
      <c r="J13" s="4">
        <f>(100%-EPFEmployee)*TblEmployee[[#This Row],[Basic Salary]]</f>
        <v>3849.25</v>
      </c>
      <c r="K13" s="4">
        <f>TblEmployee[[#This Row],[Monthly Salary]]</f>
        <v>3849.25</v>
      </c>
    </row>
    <row r="14" spans="2:11" x14ac:dyDescent="0.25">
      <c r="B14">
        <v>1030</v>
      </c>
      <c r="C14" t="s">
        <v>56</v>
      </c>
      <c r="D14">
        <v>27</v>
      </c>
      <c r="E14" s="1">
        <v>4340</v>
      </c>
      <c r="F14" t="s">
        <v>25</v>
      </c>
      <c r="G14" t="s">
        <v>27</v>
      </c>
      <c r="H14" t="s">
        <v>35</v>
      </c>
      <c r="I14">
        <v>1002</v>
      </c>
      <c r="J14" s="4">
        <f>(100%-EPFEmployee)*TblEmployee[[#This Row],[Basic Salary]]</f>
        <v>3862.6</v>
      </c>
      <c r="K14" s="4">
        <f>TblEmployee[[#This Row],[Monthly Salary]]</f>
        <v>3862.6</v>
      </c>
    </row>
    <row r="15" spans="2:11" x14ac:dyDescent="0.25">
      <c r="B15">
        <v>1032</v>
      </c>
      <c r="C15" t="s">
        <v>57</v>
      </c>
      <c r="D15">
        <v>26</v>
      </c>
      <c r="E15" s="1">
        <v>5345</v>
      </c>
      <c r="F15" t="s">
        <v>47</v>
      </c>
      <c r="G15" t="s">
        <v>29</v>
      </c>
      <c r="H15" t="s">
        <v>33</v>
      </c>
      <c r="I15">
        <v>1015</v>
      </c>
      <c r="J15" s="4">
        <f>(100%-EPFEmployee)*TblEmployee[[#This Row],[Basic Salary]]</f>
        <v>4757.05</v>
      </c>
      <c r="K15" s="4">
        <f>TblEmployee[[#This Row],[Monthly Salary]]</f>
        <v>4757.05</v>
      </c>
    </row>
    <row r="16" spans="2:11" x14ac:dyDescent="0.25">
      <c r="B16" t="s">
        <v>63</v>
      </c>
      <c r="C16">
        <f>SUBTOTAL(103,TblEmployee[Name])</f>
        <v>13</v>
      </c>
      <c r="D16">
        <f>SUBTOTAL(104,TblEmployee[Age])</f>
        <v>40</v>
      </c>
      <c r="E16" s="4">
        <f>SUBTOTAL(101,TblEmployee[Basic Salary])</f>
        <v>5125.3846153846152</v>
      </c>
      <c r="F16">
        <f>SUBTOTAL(103,TblEmployee[Gender])</f>
        <v>13</v>
      </c>
      <c r="J16" s="4">
        <f>SUBTOTAL(101,TblEmployee[Monthly Salary])</f>
        <v>4561.5923076923073</v>
      </c>
      <c r="K16" s="4">
        <f>SUBTOTAL(109,TblEmployee[Chart])</f>
        <v>59300.7</v>
      </c>
    </row>
  </sheetData>
  <conditionalFormatting sqref="K3:K15">
    <cfRule type="dataBar" priority="5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{42D3143E-A6B1-42A6-BA58-AE72890FA812}</x14:id>
        </ext>
      </extLst>
    </cfRule>
  </conditionalFormatting>
  <conditionalFormatting sqref="J3:J15">
    <cfRule type="colorScale" priority="4">
      <colorScale>
        <cfvo type="min"/>
        <cfvo type="max"/>
        <color rgb="FFFCFCFF"/>
        <color rgb="FFF8696B"/>
      </colorScale>
    </cfRule>
  </conditionalFormatting>
  <conditionalFormatting sqref="D3:D15">
    <cfRule type="cellIs" dxfId="63" priority="2" operator="greaterThanOrEqual">
      <formula>35</formula>
    </cfRule>
    <cfRule type="cellIs" dxfId="62" priority="3" operator="lessThan">
      <formula>25</formula>
    </cfRule>
  </conditionalFormatting>
  <conditionalFormatting sqref="B3:B15">
    <cfRule type="duplicateValues" dxfId="61" priority="1"/>
  </conditionalFormatting>
  <dataValidations count="6">
    <dataValidation type="whole" allowBlank="1" showInputMessage="1" showErrorMessage="1" errorTitle="Age Error" error="Invalid Employee Age!" prompt="Valid age as Employee in Malaysia is between 16 to 60 (Inclusive)" sqref="D3:D15" xr:uid="{13172EDF-49DA-4DBA-BBB7-5FFDF9B2F881}">
      <formula1>16</formula1>
      <formula2>60</formula2>
    </dataValidation>
    <dataValidation type="decimal" operator="greaterThanOrEqual" allowBlank="1" showInputMessage="1" showErrorMessage="1" errorTitle="Basic Salary Error" error="Invalid Basic Salary!" prompt="Minimum Salary in Malaysia is $1200" sqref="E3:E15" xr:uid="{B243BA5C-2E0E-436C-ACFA-94312F017EE6}">
      <formula1>1200</formula1>
    </dataValidation>
    <dataValidation type="list" allowBlank="1" showInputMessage="1" showErrorMessage="1" errorTitle="Gender Code Error" error="Invalid Gender Code!" prompt="M-Male_x000a_F-Female_x000a_O-Others" sqref="F3:F15" xr:uid="{C4B0D7EF-4750-40E8-9F73-C0954E3E7625}">
      <formula1>"M,F,O"</formula1>
    </dataValidation>
    <dataValidation type="list" allowBlank="1" showInputMessage="1" showErrorMessage="1" sqref="G3:G15" xr:uid="{22B38F7B-FA22-40D4-B526-74BBA678B37D}">
      <formula1>INDIRECT("TblDepartment[DID]")</formula1>
    </dataValidation>
    <dataValidation type="list" allowBlank="1" showInputMessage="1" showErrorMessage="1" sqref="H3:H15" xr:uid="{74DDC093-9A72-4EDE-8B25-72F8A9A82D57}">
      <formula1>INDIRECT("TblRace[Race Name]")</formula1>
    </dataValidation>
    <dataValidation type="list" allowBlank="1" showInputMessage="1" showErrorMessage="1" sqref="I3:I15" xr:uid="{0259E57F-180C-4510-B5BD-4A9967FF6727}">
      <formula1>INDIRECT("TblEMployee[EID]")</formula1>
    </dataValidation>
  </dataValidations>
  <pageMargins left="0.7" right="0.7" top="0.75" bottom="0.75" header="0.3" footer="0.3"/>
  <legacy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D3143E-A6B1-42A6-BA58-AE72890FA8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K3:K15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53107-8F42-4F31-9A12-395117B9329D}">
  <sheetPr codeName="Sheet6"/>
  <dimension ref="B2:G9"/>
  <sheetViews>
    <sheetView zoomScale="160" zoomScaleNormal="160" workbookViewId="0">
      <selection activeCell="H12" sqref="H12"/>
    </sheetView>
  </sheetViews>
  <sheetFormatPr defaultRowHeight="15" x14ac:dyDescent="0.25"/>
  <cols>
    <col min="2" max="2" width="4.140625" bestFit="1" customWidth="1"/>
    <col min="3" max="3" width="22.5703125" bestFit="1" customWidth="1"/>
    <col min="4" max="4" width="5.140625" bestFit="1" customWidth="1"/>
    <col min="5" max="5" width="16.85546875" customWidth="1"/>
    <col min="7" max="7" width="11.28515625" customWidth="1"/>
  </cols>
  <sheetData>
    <row r="2" spans="2:7" x14ac:dyDescent="0.25">
      <c r="B2" t="s">
        <v>30</v>
      </c>
      <c r="C2" t="s">
        <v>18</v>
      </c>
      <c r="D2" t="s">
        <v>61</v>
      </c>
      <c r="E2" t="s">
        <v>62</v>
      </c>
      <c r="G2" t="s">
        <v>32</v>
      </c>
    </row>
    <row r="3" spans="2:7" x14ac:dyDescent="0.25">
      <c r="B3" t="s">
        <v>27</v>
      </c>
      <c r="C3" t="s">
        <v>38</v>
      </c>
      <c r="D3">
        <v>1028</v>
      </c>
      <c r="E3" t="str">
        <f>IF(TblDepartment[[#This Row],[HID]]&lt;&gt;"",VLOOKUP(TblDepartment[[#This Row],[HID]],TblEmployee[],2,FALSE),"")</f>
        <v>Shila Hamzah</v>
      </c>
      <c r="G3" t="s">
        <v>33</v>
      </c>
    </row>
    <row r="4" spans="2:7" x14ac:dyDescent="0.25">
      <c r="B4" t="s">
        <v>26</v>
      </c>
      <c r="C4" t="s">
        <v>37</v>
      </c>
      <c r="D4">
        <v>1022</v>
      </c>
      <c r="E4" t="str">
        <f>IF(TblDepartment[[#This Row],[HID]]&lt;&gt;"",VLOOKUP(TblDepartment[[#This Row],[HID]],TblEmployee[],2,FALSE),"")</f>
        <v>Azizi</v>
      </c>
      <c r="G4" t="s">
        <v>34</v>
      </c>
    </row>
    <row r="5" spans="2:7" x14ac:dyDescent="0.25">
      <c r="B5" t="s">
        <v>24</v>
      </c>
      <c r="C5" t="s">
        <v>36</v>
      </c>
      <c r="D5">
        <v>1010</v>
      </c>
      <c r="E5" t="str">
        <f>IF(TblDepartment[[#This Row],[HID]]&lt;&gt;"",VLOOKUP(TblDepartment[[#This Row],[HID]],TblEmployee[],2,FALSE),"")</f>
        <v>Ali</v>
      </c>
      <c r="G5" t="s">
        <v>35</v>
      </c>
    </row>
    <row r="6" spans="2:7" x14ac:dyDescent="0.25">
      <c r="B6" t="s">
        <v>28</v>
      </c>
      <c r="C6" t="s">
        <v>42</v>
      </c>
      <c r="D6">
        <v>1015</v>
      </c>
      <c r="E6" t="str">
        <f>IF(TblDepartment[[#This Row],[HID]]&lt;&gt;"",VLOOKUP(TblDepartment[[#This Row],[HID]],TblEmployee[],2,FALSE),"")</f>
        <v>Ahmad</v>
      </c>
    </row>
    <row r="7" spans="2:7" x14ac:dyDescent="0.25">
      <c r="B7" t="s">
        <v>43</v>
      </c>
      <c r="C7" t="s">
        <v>44</v>
      </c>
      <c r="D7">
        <v>1017</v>
      </c>
      <c r="E7" t="str">
        <f>IF(TblDepartment[[#This Row],[HID]]&lt;&gt;"",VLOOKUP(TblDepartment[[#This Row],[HID]],TblEmployee[],2,FALSE),"")</f>
        <v>Aaron</v>
      </c>
    </row>
    <row r="8" spans="2:7" x14ac:dyDescent="0.25">
      <c r="B8" t="s">
        <v>40</v>
      </c>
      <c r="C8" t="s">
        <v>41</v>
      </c>
      <c r="D8">
        <v>1020</v>
      </c>
      <c r="E8" t="str">
        <f>IF(TblDepartment[[#This Row],[HID]]&lt;&gt;"",VLOOKUP(TblDepartment[[#This Row],[HID]],TblEmployee[],2,FALSE),"")</f>
        <v>Ah Chong</v>
      </c>
    </row>
    <row r="9" spans="2:7" x14ac:dyDescent="0.25">
      <c r="B9" t="s">
        <v>29</v>
      </c>
      <c r="C9" t="s">
        <v>39</v>
      </c>
      <c r="D9">
        <v>1012</v>
      </c>
      <c r="E9" t="str">
        <f>IF(TblDepartment[[#This Row],[HID]]&lt;&gt;"",VLOOKUP(TblDepartment[[#This Row],[HID]],TblEmployee[],2,FALSE),"")</f>
        <v>Abu</v>
      </c>
    </row>
  </sheetData>
  <dataValidations count="1">
    <dataValidation type="list" allowBlank="1" showInputMessage="1" showErrorMessage="1" sqref="D3:D9" xr:uid="{24CD1D6D-5C82-4009-B9C9-E4C14A1E2B44}">
      <formula1>INDIRECT("TblEmployee[EID]")</formula1>
    </dataValidation>
  </dataValidations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11</vt:i4>
      </vt:variant>
    </vt:vector>
  </HeadingPairs>
  <TitlesOfParts>
    <vt:vector size="19" baseType="lpstr">
      <vt:lpstr>Exchange Rate</vt:lpstr>
      <vt:lpstr>Housing Loan (ORG)</vt:lpstr>
      <vt:lpstr>Housing Loan</vt:lpstr>
      <vt:lpstr>Payroll</vt:lpstr>
      <vt:lpstr>PT01</vt:lpstr>
      <vt:lpstr>PT02</vt:lpstr>
      <vt:lpstr>Employee</vt:lpstr>
      <vt:lpstr>Lists</vt:lpstr>
      <vt:lpstr>'Housing Loan'!AnnualRate</vt:lpstr>
      <vt:lpstr>Payroll!BasicSalary</vt:lpstr>
      <vt:lpstr>'Housing Loan'!DownPayment</vt:lpstr>
      <vt:lpstr>'Housing Loan'!DurationInYears</vt:lpstr>
      <vt:lpstr>'Housing Loan'!FinancialCost</vt:lpstr>
      <vt:lpstr>'Housing Loan'!HousePrice</vt:lpstr>
      <vt:lpstr>'Housing Loan'!LoanAmount</vt:lpstr>
      <vt:lpstr>'Housing Loan'!LoanPercentage</vt:lpstr>
      <vt:lpstr>'Housing Loan'!MinNetIncome</vt:lpstr>
      <vt:lpstr>'Housing Loan'!MonthlyInstallment</vt:lpstr>
      <vt:lpstr>'Housing Loan'!TotalPayment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2021-07-26T01:11:47Z</dcterms:created>
  <dcterms:modified xsi:type="dcterms:W3CDTF">2021-07-27T04:33:29Z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b549346e-6388-472b-bc35-61dacb42dd3f</vt:lpwstr>
  </property>
</Properties>
</file>